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raig Forrest\LBR Apps\LBR FY'29\FY'29 LBR application files\"/>
    </mc:Choice>
  </mc:AlternateContent>
  <xr:revisionPtr revIDLastSave="0" documentId="13_ncr:1_{D4D4B92B-2569-45C5-B44D-EFF3FD3AB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F79" i="1" l="1"/>
  <c r="AH79" i="1" s="1"/>
  <c r="AE79" i="1"/>
  <c r="V79" i="1"/>
  <c r="AB79" i="1" s="1"/>
  <c r="Q79" i="1"/>
  <c r="B100" i="1" l="1"/>
  <c r="AE36" i="1" l="1"/>
  <c r="AF36" i="1" s="1"/>
  <c r="AH36" i="1" s="1"/>
  <c r="V36" i="1"/>
  <c r="AB36" i="1" s="1"/>
  <c r="Q36" i="1"/>
  <c r="AE24" i="1"/>
  <c r="AF24" i="1" s="1"/>
  <c r="AH24" i="1" s="1"/>
  <c r="V24" i="1"/>
  <c r="AB24" i="1" s="1"/>
  <c r="Q24" i="1"/>
  <c r="AE18" i="1"/>
  <c r="AF18" i="1" s="1"/>
  <c r="AH18" i="1" s="1"/>
  <c r="AE23" i="1"/>
  <c r="AF23" i="1" s="1"/>
  <c r="AH23" i="1" s="1"/>
  <c r="V18" i="1"/>
  <c r="AB18" i="1" s="1"/>
  <c r="Q18" i="1"/>
  <c r="V23" i="1"/>
  <c r="AB23" i="1" s="1"/>
  <c r="Q23" i="1"/>
  <c r="AE16" i="1"/>
  <c r="AF16" i="1" s="1"/>
  <c r="AH16" i="1" s="1"/>
  <c r="V16" i="1"/>
  <c r="AB16" i="1" s="1"/>
  <c r="Q16" i="1"/>
  <c r="AE35" i="1"/>
  <c r="AF35" i="1" s="1"/>
  <c r="AH35" i="1" s="1"/>
  <c r="V35" i="1"/>
  <c r="AB35" i="1" s="1"/>
  <c r="Q35" i="1"/>
  <c r="B93" i="1" l="1"/>
  <c r="Q68" i="1"/>
  <c r="V68" i="1"/>
  <c r="AB68" i="1" s="1"/>
  <c r="AE68" i="1"/>
  <c r="AF68" i="1" s="1"/>
  <c r="AH68" i="1" s="1"/>
  <c r="Q76" i="1"/>
  <c r="V76" i="1"/>
  <c r="AB76" i="1" s="1"/>
  <c r="AE76" i="1"/>
  <c r="AF76" i="1" s="1"/>
  <c r="AH76" i="1" s="1"/>
  <c r="Q63" i="1"/>
  <c r="V63" i="1"/>
  <c r="AB63" i="1" s="1"/>
  <c r="AE63" i="1"/>
  <c r="AF63" i="1" s="1"/>
  <c r="AH63" i="1" s="1"/>
  <c r="AE31" i="1"/>
  <c r="AF31" i="1" s="1"/>
  <c r="AH31" i="1" s="1"/>
  <c r="AI31" i="1" l="1"/>
  <c r="AE13" i="1"/>
  <c r="AF13" i="1" s="1"/>
  <c r="AH13" i="1" s="1"/>
  <c r="V13" i="1"/>
  <c r="AB13" i="1" s="1"/>
  <c r="Q13" i="1"/>
  <c r="AE45" i="1" l="1"/>
  <c r="AF45" i="1" s="1"/>
  <c r="AH45" i="1" s="1"/>
  <c r="V45" i="1"/>
  <c r="AB45" i="1" s="1"/>
  <c r="Q45" i="1"/>
  <c r="AE44" i="1"/>
  <c r="AF44" i="1" s="1"/>
  <c r="AH44" i="1" s="1"/>
  <c r="V44" i="1"/>
  <c r="AB44" i="1" s="1"/>
  <c r="Q44" i="1"/>
  <c r="AE77" i="1"/>
  <c r="AF77" i="1" s="1"/>
  <c r="AH77" i="1" s="1"/>
  <c r="V77" i="1"/>
  <c r="AB77" i="1" s="1"/>
  <c r="Q77" i="1"/>
  <c r="AE47" i="1"/>
  <c r="AF47" i="1" s="1"/>
  <c r="AH47" i="1" s="1"/>
  <c r="V47" i="1"/>
  <c r="AB47" i="1" s="1"/>
  <c r="Q47" i="1"/>
  <c r="AE3" i="1"/>
  <c r="AF3" i="1" s="1"/>
  <c r="AH3" i="1" s="1"/>
  <c r="AI3" i="1" s="1"/>
  <c r="V3" i="1"/>
  <c r="AB3" i="1" s="1"/>
  <c r="Q3" i="1"/>
  <c r="AE4" i="1"/>
  <c r="AF4" i="1" s="1"/>
  <c r="AH4" i="1" s="1"/>
  <c r="AE40" i="1"/>
  <c r="AF40" i="1" s="1"/>
  <c r="AH40" i="1" s="1"/>
  <c r="V4" i="1"/>
  <c r="AB4" i="1" s="1"/>
  <c r="Q4" i="1"/>
  <c r="V40" i="1"/>
  <c r="AB40" i="1" s="1"/>
  <c r="Q40" i="1"/>
  <c r="V31" i="1"/>
  <c r="AB31" i="1" s="1"/>
  <c r="Q31" i="1"/>
  <c r="AE42" i="1"/>
  <c r="AF42" i="1" s="1"/>
  <c r="AH42" i="1" s="1"/>
  <c r="V42" i="1"/>
  <c r="AB42" i="1" s="1"/>
  <c r="Q42" i="1"/>
  <c r="AE57" i="1"/>
  <c r="AF57" i="1" s="1"/>
  <c r="AH57" i="1" s="1"/>
  <c r="V57" i="1"/>
  <c r="AB57" i="1" s="1"/>
  <c r="Q57" i="1"/>
  <c r="AE25" i="1"/>
  <c r="AF25" i="1" s="1"/>
  <c r="AH25" i="1" s="1"/>
  <c r="V25" i="1"/>
  <c r="AB25" i="1" s="1"/>
  <c r="Q25" i="1"/>
  <c r="AE26" i="1"/>
  <c r="AF26" i="1" s="1"/>
  <c r="AH26" i="1" s="1"/>
  <c r="V26" i="1"/>
  <c r="AB26" i="1" s="1"/>
  <c r="Q26" i="1"/>
  <c r="AE5" i="1"/>
  <c r="AF5" i="1" s="1"/>
  <c r="AH5" i="1" s="1"/>
  <c r="B92" i="1" s="1"/>
  <c r="V5" i="1"/>
  <c r="AB5" i="1" s="1"/>
  <c r="Q5" i="1"/>
  <c r="AI40" i="1" l="1"/>
  <c r="AI4" i="1"/>
  <c r="AI5" i="1" s="1"/>
  <c r="AE69" i="1"/>
  <c r="AF69" i="1" s="1"/>
  <c r="AH69" i="1" s="1"/>
  <c r="V69" i="1"/>
  <c r="AB69" i="1" s="1"/>
  <c r="Q69" i="1"/>
  <c r="AE58" i="1"/>
  <c r="AF58" i="1" s="1"/>
  <c r="AH58" i="1" s="1"/>
  <c r="V58" i="1"/>
  <c r="AB58" i="1" s="1"/>
  <c r="Q58" i="1"/>
  <c r="AE66" i="1"/>
  <c r="AF66" i="1" s="1"/>
  <c r="AH66" i="1" s="1"/>
  <c r="V66" i="1"/>
  <c r="AB66" i="1" s="1"/>
  <c r="Q66" i="1"/>
  <c r="AE86" i="1"/>
  <c r="AF86" i="1" s="1"/>
  <c r="AH86" i="1" s="1"/>
  <c r="V86" i="1"/>
  <c r="AB86" i="1" s="1"/>
  <c r="Q86" i="1"/>
  <c r="AE62" i="1"/>
  <c r="AF62" i="1" s="1"/>
  <c r="AH62" i="1" s="1"/>
  <c r="V62" i="1"/>
  <c r="AB62" i="1" s="1"/>
  <c r="Q62" i="1"/>
  <c r="AE50" i="1"/>
  <c r="AF50" i="1" s="1"/>
  <c r="AH50" i="1" s="1"/>
  <c r="V50" i="1"/>
  <c r="AB50" i="1" s="1"/>
  <c r="Q50" i="1"/>
  <c r="AE22" i="1"/>
  <c r="AF22" i="1" s="1"/>
  <c r="V22" i="1"/>
  <c r="AB22" i="1" s="1"/>
  <c r="Q22" i="1"/>
  <c r="AH22" i="1" l="1"/>
  <c r="AM22" i="1" s="1"/>
  <c r="AM23" i="1" s="1"/>
  <c r="AM24" i="1" s="1"/>
  <c r="AM25" i="1" s="1"/>
  <c r="AM26" i="1" s="1"/>
  <c r="AE80" i="1"/>
  <c r="AF80" i="1" s="1"/>
  <c r="AH80" i="1" s="1"/>
  <c r="V80" i="1"/>
  <c r="AB80" i="1" s="1"/>
  <c r="Q80" i="1"/>
  <c r="AE84" i="1"/>
  <c r="AF84" i="1" s="1"/>
  <c r="AH84" i="1" s="1"/>
  <c r="V84" i="1"/>
  <c r="AB84" i="1" s="1"/>
  <c r="Q84" i="1"/>
  <c r="AE11" i="1"/>
  <c r="AF11" i="1" s="1"/>
  <c r="V11" i="1"/>
  <c r="AB11" i="1" s="1"/>
  <c r="Q11" i="1"/>
  <c r="AE61" i="1"/>
  <c r="AF61" i="1" s="1"/>
  <c r="AH61" i="1" s="1"/>
  <c r="V61" i="1"/>
  <c r="AB61" i="1" s="1"/>
  <c r="Q61" i="1"/>
  <c r="AE14" i="1"/>
  <c r="AF14" i="1" s="1"/>
  <c r="AH14" i="1" s="1"/>
  <c r="V14" i="1"/>
  <c r="AB14" i="1" s="1"/>
  <c r="Q14" i="1"/>
  <c r="AE60" i="1"/>
  <c r="AF60" i="1" s="1"/>
  <c r="AH60" i="1" s="1"/>
  <c r="V60" i="1"/>
  <c r="AB60" i="1" s="1"/>
  <c r="Q60" i="1"/>
  <c r="AE17" i="1"/>
  <c r="AF17" i="1" s="1"/>
  <c r="AH17" i="1" s="1"/>
  <c r="V17" i="1"/>
  <c r="AB17" i="1" s="1"/>
  <c r="Q17" i="1"/>
  <c r="AE78" i="1"/>
  <c r="AF78" i="1" s="1"/>
  <c r="AH78" i="1" s="1"/>
  <c r="V78" i="1"/>
  <c r="AB78" i="1" s="1"/>
  <c r="Q78" i="1"/>
  <c r="AE48" i="1"/>
  <c r="AF48" i="1" s="1"/>
  <c r="AH48" i="1" s="1"/>
  <c r="V48" i="1"/>
  <c r="AB48" i="1" s="1"/>
  <c r="Q48" i="1"/>
  <c r="AE64" i="1"/>
  <c r="AF64" i="1" s="1"/>
  <c r="AH64" i="1" s="1"/>
  <c r="V64" i="1"/>
  <c r="AB64" i="1" s="1"/>
  <c r="Q64" i="1"/>
  <c r="AE41" i="1"/>
  <c r="AF41" i="1" s="1"/>
  <c r="AH41" i="1" s="1"/>
  <c r="V41" i="1"/>
  <c r="AB41" i="1" s="1"/>
  <c r="Q41" i="1"/>
  <c r="AE32" i="1"/>
  <c r="AF32" i="1" s="1"/>
  <c r="AH32" i="1" s="1"/>
  <c r="V32" i="1"/>
  <c r="AB32" i="1" s="1"/>
  <c r="Q32" i="1"/>
  <c r="AI32" i="1" l="1"/>
  <c r="AI41" i="1"/>
  <c r="AI42" i="1" s="1"/>
  <c r="AH11" i="1"/>
  <c r="AE7" i="1"/>
  <c r="AF7" i="1" s="1"/>
  <c r="AH7" i="1" s="1"/>
  <c r="V7" i="1"/>
  <c r="AB7" i="1" s="1"/>
  <c r="Q7" i="1"/>
  <c r="AE81" i="1"/>
  <c r="AF81" i="1" s="1"/>
  <c r="AH81" i="1" s="1"/>
  <c r="V81" i="1"/>
  <c r="AB81" i="1" s="1"/>
  <c r="Q81" i="1"/>
  <c r="AE51" i="1"/>
  <c r="AF51" i="1" s="1"/>
  <c r="AH51" i="1" s="1"/>
  <c r="AI51" i="1" s="1"/>
  <c r="V51" i="1"/>
  <c r="AB51" i="1" s="1"/>
  <c r="Q51" i="1"/>
  <c r="AE59" i="1"/>
  <c r="AF59" i="1" s="1"/>
  <c r="AH59" i="1" s="1"/>
  <c r="V59" i="1"/>
  <c r="AB59" i="1" s="1"/>
  <c r="Q59" i="1"/>
  <c r="AE83" i="1"/>
  <c r="AF83" i="1" s="1"/>
  <c r="AH83" i="1" s="1"/>
  <c r="V83" i="1"/>
  <c r="AB83" i="1" s="1"/>
  <c r="Q83" i="1"/>
  <c r="AM11" i="1" l="1"/>
  <c r="AE70" i="1"/>
  <c r="AF70" i="1" s="1"/>
  <c r="AH70" i="1" s="1"/>
  <c r="V70" i="1"/>
  <c r="AB70" i="1" s="1"/>
  <c r="Q70" i="1"/>
  <c r="AE46" i="1"/>
  <c r="AF46" i="1" s="1"/>
  <c r="AH46" i="1" s="1"/>
  <c r="V46" i="1"/>
  <c r="AB46" i="1" s="1"/>
  <c r="Q46" i="1"/>
  <c r="AE67" i="1"/>
  <c r="AF67" i="1" s="1"/>
  <c r="AH67" i="1" s="1"/>
  <c r="V67" i="1"/>
  <c r="AB67" i="1" s="1"/>
  <c r="Q67" i="1"/>
  <c r="AE6" i="1"/>
  <c r="AF6" i="1" s="1"/>
  <c r="AH6" i="1" s="1"/>
  <c r="AI6" i="1" s="1"/>
  <c r="AI7" i="1" s="1"/>
  <c r="AM8" i="1" s="1"/>
  <c r="B95" i="1" s="1"/>
  <c r="V6" i="1"/>
  <c r="AB6" i="1" s="1"/>
  <c r="Q6" i="1"/>
  <c r="AE75" i="1"/>
  <c r="AF75" i="1" s="1"/>
  <c r="AH75" i="1" s="1"/>
  <c r="V75" i="1"/>
  <c r="AB75" i="1" s="1"/>
  <c r="Q75" i="1"/>
  <c r="AE73" i="1"/>
  <c r="AF73" i="1" s="1"/>
  <c r="AH73" i="1" s="1"/>
  <c r="V73" i="1"/>
  <c r="AB73" i="1" s="1"/>
  <c r="Q73" i="1"/>
  <c r="AE12" i="1"/>
  <c r="AF12" i="1" s="1"/>
  <c r="V12" i="1"/>
  <c r="AB12" i="1" s="1"/>
  <c r="Q12" i="1"/>
  <c r="AE82" i="1"/>
  <c r="AF82" i="1" s="1"/>
  <c r="AH82" i="1" s="1"/>
  <c r="V82" i="1"/>
  <c r="AB82" i="1" s="1"/>
  <c r="Q82" i="1"/>
  <c r="AE72" i="1"/>
  <c r="AF72" i="1" s="1"/>
  <c r="AH72" i="1" s="1"/>
  <c r="V72" i="1"/>
  <c r="AB72" i="1" s="1"/>
  <c r="Q72" i="1"/>
  <c r="AE27" i="1"/>
  <c r="AF27" i="1" s="1"/>
  <c r="V27" i="1"/>
  <c r="AB27" i="1" s="1"/>
  <c r="Q27" i="1"/>
  <c r="AE43" i="1"/>
  <c r="AF43" i="1" s="1"/>
  <c r="AH43" i="1" s="1"/>
  <c r="V43" i="1"/>
  <c r="AB43" i="1" s="1"/>
  <c r="Q43" i="1"/>
  <c r="AE33" i="1"/>
  <c r="AF33" i="1" s="1"/>
  <c r="AH33" i="1" s="1"/>
  <c r="V33" i="1"/>
  <c r="AB33" i="1" s="1"/>
  <c r="Q33" i="1"/>
  <c r="AE15" i="1"/>
  <c r="AF15" i="1" s="1"/>
  <c r="AH15" i="1" s="1"/>
  <c r="V15" i="1"/>
  <c r="AB15" i="1" s="1"/>
  <c r="Q15" i="1"/>
  <c r="AE85" i="1"/>
  <c r="AF85" i="1" s="1"/>
  <c r="AH85" i="1" s="1"/>
  <c r="V85" i="1"/>
  <c r="AB85" i="1" s="1"/>
  <c r="Q85" i="1"/>
  <c r="AE71" i="1"/>
  <c r="AF71" i="1" s="1"/>
  <c r="AH71" i="1" s="1"/>
  <c r="V71" i="1"/>
  <c r="AB71" i="1" s="1"/>
  <c r="Q71" i="1"/>
  <c r="V65" i="1"/>
  <c r="AB65" i="1" s="1"/>
  <c r="AE65" i="1"/>
  <c r="AF65" i="1" s="1"/>
  <c r="Q65" i="1"/>
  <c r="AI33" i="1" l="1"/>
  <c r="AI43" i="1"/>
  <c r="AI44" i="1" s="1"/>
  <c r="AI45" i="1" s="1"/>
  <c r="AI46" i="1" s="1"/>
  <c r="AH27" i="1"/>
  <c r="AM27" i="1" s="1"/>
  <c r="AH12" i="1"/>
  <c r="AH65" i="1"/>
  <c r="AF34" i="1"/>
  <c r="AH34" i="1" s="1"/>
  <c r="AI34" i="1" s="1"/>
  <c r="AI35" i="1" s="1"/>
  <c r="AI36" i="1" s="1"/>
  <c r="V34" i="1"/>
  <c r="AB34" i="1" s="1"/>
  <c r="Q34" i="1"/>
  <c r="AE74" i="1"/>
  <c r="AF74" i="1" s="1"/>
  <c r="AH74" i="1" s="1"/>
  <c r="V74" i="1"/>
  <c r="AB74" i="1" s="1"/>
  <c r="Q74" i="1"/>
  <c r="V49" i="1"/>
  <c r="AB49" i="1" s="1"/>
  <c r="AE49" i="1"/>
  <c r="AF49" i="1" s="1"/>
  <c r="AH49" i="1" s="1"/>
  <c r="AM52" i="1" s="1"/>
  <c r="Q49" i="1"/>
  <c r="AM37" i="1" l="1"/>
  <c r="B102" i="1" s="1"/>
  <c r="AM28" i="1"/>
  <c r="B103" i="1"/>
  <c r="AI49" i="1"/>
  <c r="AM12" i="1"/>
  <c r="AM13" i="1" s="1"/>
  <c r="AM14" i="1" s="1"/>
  <c r="AM15" i="1" s="1"/>
  <c r="AM16" i="1" s="1"/>
  <c r="AM17" i="1" s="1"/>
  <c r="AM18" i="1" s="1"/>
  <c r="AM19" i="1" s="1"/>
  <c r="B96" i="1"/>
  <c r="AI50" i="1"/>
  <c r="AI58" i="1" s="1"/>
  <c r="AI59" i="1" s="1"/>
  <c r="AI60" i="1" s="1"/>
  <c r="AI61" i="1" s="1"/>
  <c r="AI62" i="1" s="1"/>
  <c r="AI63" i="1" s="1"/>
  <c r="AI64" i="1" s="1"/>
  <c r="AI67" i="1" s="1"/>
  <c r="AI70" i="1" s="1"/>
  <c r="AI72" i="1" s="1"/>
  <c r="AI74" i="1" s="1"/>
  <c r="AI77" i="1" s="1"/>
  <c r="AI81" i="1" s="1"/>
  <c r="AI82" i="1" s="1"/>
  <c r="AI83" i="1" s="1"/>
  <c r="AI85" i="1" s="1"/>
  <c r="AI86" i="1" s="1"/>
  <c r="B104" i="1" l="1"/>
  <c r="B106" i="1" s="1"/>
  <c r="AI47" i="1"/>
  <c r="AI48" i="1" s="1"/>
</calcChain>
</file>

<file path=xl/sharedStrings.xml><?xml version="1.0" encoding="utf-8"?>
<sst xmlns="http://schemas.openxmlformats.org/spreadsheetml/2006/main" count="1100" uniqueCount="581">
  <si>
    <t>SFN</t>
  </si>
  <si>
    <t>Deck Area</t>
  </si>
  <si>
    <t>Sufficiency Rating</t>
  </si>
  <si>
    <t>Route</t>
  </si>
  <si>
    <t>NBIS Length Y/N</t>
  </si>
  <si>
    <t>County</t>
  </si>
  <si>
    <t>General Appraisal</t>
  </si>
  <si>
    <t>Overall Structure Length</t>
  </si>
  <si>
    <t>Straight Line Mileage</t>
  </si>
  <si>
    <t>Ohio Percent of Legal Load</t>
  </si>
  <si>
    <t>Functional Class</t>
  </si>
  <si>
    <t>Y</t>
  </si>
  <si>
    <t>Target County</t>
  </si>
  <si>
    <t>Current Funds in Program</t>
  </si>
  <si>
    <t>Total County Deck Area</t>
  </si>
  <si>
    <t>Funds Prog/Total Deck Area</t>
  </si>
  <si>
    <t>No. County Deficient Bridges</t>
  </si>
  <si>
    <t>SR Score</t>
  </si>
  <si>
    <t>GA Score</t>
  </si>
  <si>
    <t>County Priority Points</t>
  </si>
  <si>
    <t>Funds Prog/Deck Area Score</t>
  </si>
  <si>
    <t>County Deficiency Score</t>
  </si>
  <si>
    <t>Legal Load Limit Score</t>
  </si>
  <si>
    <t>Total Score</t>
  </si>
  <si>
    <t>Road Name</t>
  </si>
  <si>
    <t>Replace</t>
  </si>
  <si>
    <t>Rank</t>
  </si>
  <si>
    <t>Estimate</t>
  </si>
  <si>
    <t>% LBR</t>
  </si>
  <si>
    <t>Accum. LBR</t>
  </si>
  <si>
    <t>LBR Estimate</t>
  </si>
  <si>
    <t>FY</t>
  </si>
  <si>
    <t>Simplified Bridge</t>
  </si>
  <si>
    <t>Federal/State Exchange</t>
  </si>
  <si>
    <t>Accum. Exchange Amount</t>
  </si>
  <si>
    <t>09 - Rural - Local</t>
  </si>
  <si>
    <t>Open/Posted</t>
  </si>
  <si>
    <t>P</t>
  </si>
  <si>
    <t xml:space="preserve">Rounded </t>
  </si>
  <si>
    <t>N</t>
  </si>
  <si>
    <t>Current Funds '26 - '28 (up to $2.5 M per structure)</t>
  </si>
  <si>
    <t>Estimate Inflated to FY 28 or 29</t>
  </si>
  <si>
    <t>66 - Pike</t>
  </si>
  <si>
    <t>T0311</t>
  </si>
  <si>
    <t>1.950</t>
  </si>
  <si>
    <t>6633161</t>
  </si>
  <si>
    <t>34.0</t>
  </si>
  <si>
    <t>686.8</t>
  </si>
  <si>
    <t>1-Rehab/ 2-Replace</t>
  </si>
  <si>
    <t>C0082</t>
  </si>
  <si>
    <t>1.700</t>
  </si>
  <si>
    <t>6631339</t>
  </si>
  <si>
    <t>66.0</t>
  </si>
  <si>
    <t>1584</t>
  </si>
  <si>
    <t>TWP. RD. 311(Vanaka Bank Rd.)</t>
  </si>
  <si>
    <t>CO RD 82(Gravel Washer Rd)</t>
  </si>
  <si>
    <r>
      <t>ft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of County Deficient Bridges</t>
    </r>
  </si>
  <si>
    <t>18 - Cuyahoga</t>
  </si>
  <si>
    <t>15557</t>
  </si>
  <si>
    <t>6.900</t>
  </si>
  <si>
    <t>1830783</t>
  </si>
  <si>
    <t>MILES ROAD CR 11</t>
  </si>
  <si>
    <t>127.0</t>
  </si>
  <si>
    <t>3860.8</t>
  </si>
  <si>
    <t>47.8</t>
  </si>
  <si>
    <t>16 - Urban - Minor Arterial</t>
  </si>
  <si>
    <t>32 - Hancock</t>
  </si>
  <si>
    <t>C0040</t>
  </si>
  <si>
    <t>2.620</t>
  </si>
  <si>
    <t>3231607</t>
  </si>
  <si>
    <t>HAN CO RD 40</t>
  </si>
  <si>
    <t>97.5</t>
  </si>
  <si>
    <t>2925</t>
  </si>
  <si>
    <t>61.7</t>
  </si>
  <si>
    <t>Rehab</t>
  </si>
  <si>
    <t>54 - Mercer</t>
  </si>
  <si>
    <t>T0242</t>
  </si>
  <si>
    <t>0.640</t>
  </si>
  <si>
    <t>5430127</t>
  </si>
  <si>
    <t>FRANK ROAD</t>
  </si>
  <si>
    <t>42.0</t>
  </si>
  <si>
    <t>844.2</t>
  </si>
  <si>
    <t>67.9</t>
  </si>
  <si>
    <t>A</t>
  </si>
  <si>
    <t>81 - Van Wert</t>
  </si>
  <si>
    <t>C0418</t>
  </si>
  <si>
    <t>0.340</t>
  </si>
  <si>
    <t>8137498</t>
  </si>
  <si>
    <t>LINCOLN HIGHWAY</t>
  </si>
  <si>
    <t>119.5</t>
  </si>
  <si>
    <t>3549.15</t>
  </si>
  <si>
    <t>76.5</t>
  </si>
  <si>
    <t>07 - Rural - Major Collector</t>
  </si>
  <si>
    <t>83 - Warren</t>
  </si>
  <si>
    <t>C0024</t>
  </si>
  <si>
    <t>0.120</t>
  </si>
  <si>
    <t>8330824</t>
  </si>
  <si>
    <t>MORROW-WOODVILLE</t>
  </si>
  <si>
    <t>30.0</t>
  </si>
  <si>
    <t>720</t>
  </si>
  <si>
    <t>52.1</t>
  </si>
  <si>
    <t>61 - Noble</t>
  </si>
  <si>
    <t>C0037</t>
  </si>
  <si>
    <t>4.620</t>
  </si>
  <si>
    <t>6130038</t>
  </si>
  <si>
    <t>COUNTY ROAD 37</t>
  </si>
  <si>
    <t>38</t>
  </si>
  <si>
    <t>668.8</t>
  </si>
  <si>
    <t>38.9</t>
  </si>
  <si>
    <t>36 - Highland</t>
  </si>
  <si>
    <t>C0017</t>
  </si>
  <si>
    <t>1.080</t>
  </si>
  <si>
    <t>3631044</t>
  </si>
  <si>
    <t>CYNTHIANA RD #17</t>
  </si>
  <si>
    <t>63.0</t>
  </si>
  <si>
    <t>1304.1</t>
  </si>
  <si>
    <t>70.7</t>
  </si>
  <si>
    <t>24 - Fayette</t>
  </si>
  <si>
    <t>T0119</t>
  </si>
  <si>
    <t>1.650</t>
  </si>
  <si>
    <t>2432684</t>
  </si>
  <si>
    <t>MATHEWS RD-CR 119</t>
  </si>
  <si>
    <t>125.0</t>
  </si>
  <si>
    <t>3500</t>
  </si>
  <si>
    <t>08 - Rural - Minor Collector</t>
  </si>
  <si>
    <t>G</t>
  </si>
  <si>
    <t>56 - Monroe</t>
  </si>
  <si>
    <t>T0562</t>
  </si>
  <si>
    <t>1.820</t>
  </si>
  <si>
    <t>5635101</t>
  </si>
  <si>
    <t>TWP RD 562</t>
  </si>
  <si>
    <t>122.0</t>
  </si>
  <si>
    <t>2061.8</t>
  </si>
  <si>
    <t>38.3</t>
  </si>
  <si>
    <t>C0029</t>
  </si>
  <si>
    <t>3.090</t>
  </si>
  <si>
    <t>5631009</t>
  </si>
  <si>
    <t>C29 Sunfish Cr Rd</t>
  </si>
  <si>
    <t>71.0</t>
  </si>
  <si>
    <t>1405.8</t>
  </si>
  <si>
    <t>51.8</t>
  </si>
  <si>
    <t>02 - Allen</t>
  </si>
  <si>
    <t>T0146</t>
  </si>
  <si>
    <t>1.640</t>
  </si>
  <si>
    <t>0232343</t>
  </si>
  <si>
    <t>COPUS RD.</t>
  </si>
  <si>
    <t>145.0</t>
  </si>
  <si>
    <t>4205</t>
  </si>
  <si>
    <t>22.6</t>
  </si>
  <si>
    <t>17 - Urban - Collector</t>
  </si>
  <si>
    <t>C0016</t>
  </si>
  <si>
    <t>16.730</t>
  </si>
  <si>
    <t>3432750</t>
  </si>
  <si>
    <t>NO DATA</t>
  </si>
  <si>
    <t>53.0</t>
  </si>
  <si>
    <t>1086.5</t>
  </si>
  <si>
    <t>49.8</t>
  </si>
  <si>
    <t>23 - Fairfield</t>
  </si>
  <si>
    <t>C0046</t>
  </si>
  <si>
    <t>1.535</t>
  </si>
  <si>
    <t>2334194</t>
  </si>
  <si>
    <t>LIB-19 BASIL RD</t>
  </si>
  <si>
    <t>97.0</t>
  </si>
  <si>
    <t>2531.7</t>
  </si>
  <si>
    <t>64.4</t>
  </si>
  <si>
    <t>48 - Lucas</t>
  </si>
  <si>
    <t>C0071</t>
  </si>
  <si>
    <t>0.310</t>
  </si>
  <si>
    <t>4831004</t>
  </si>
  <si>
    <t>KING ROAD</t>
  </si>
  <si>
    <t>24.0</t>
  </si>
  <si>
    <t>2920.8</t>
  </si>
  <si>
    <t>67.5</t>
  </si>
  <si>
    <t>85 - Wayne</t>
  </si>
  <si>
    <t>T0178</t>
  </si>
  <si>
    <t>4.400</t>
  </si>
  <si>
    <t>8532281</t>
  </si>
  <si>
    <t>TWP. ROAD 178</t>
  </si>
  <si>
    <t>65.4</t>
  </si>
  <si>
    <t>1595.76</t>
  </si>
  <si>
    <t>26.0</t>
  </si>
  <si>
    <t>74 - Seneca</t>
  </si>
  <si>
    <t>T0090</t>
  </si>
  <si>
    <t>5.540</t>
  </si>
  <si>
    <t>7436599</t>
  </si>
  <si>
    <t>EDE TR 90</t>
  </si>
  <si>
    <t>110.0</t>
  </si>
  <si>
    <t>2926</t>
  </si>
  <si>
    <t>63.9</t>
  </si>
  <si>
    <t>29 - Greene</t>
  </si>
  <si>
    <t>C0069</t>
  </si>
  <si>
    <t>3.520</t>
  </si>
  <si>
    <t>2930331</t>
  </si>
  <si>
    <t>ROX NEW BURL RD</t>
  </si>
  <si>
    <t>341.0</t>
  </si>
  <si>
    <t>9548</t>
  </si>
  <si>
    <t>55 - Miami</t>
  </si>
  <si>
    <t>00089</t>
  </si>
  <si>
    <t>4.060</t>
  </si>
  <si>
    <t>5533678</t>
  </si>
  <si>
    <t>KLINGER</t>
  </si>
  <si>
    <t>234.0</t>
  </si>
  <si>
    <t>5850</t>
  </si>
  <si>
    <t>72.4</t>
  </si>
  <si>
    <t>52 - Medina</t>
  </si>
  <si>
    <t>00102</t>
  </si>
  <si>
    <t>2.190</t>
  </si>
  <si>
    <t>5235065</t>
  </si>
  <si>
    <t>RD 102 – SANFORD</t>
  </si>
  <si>
    <t>78.0</t>
  </si>
  <si>
    <t>1981.2</t>
  </si>
  <si>
    <t>69.3</t>
  </si>
  <si>
    <t>58 - Morgan</t>
  </si>
  <si>
    <t>00939</t>
  </si>
  <si>
    <t>1.457</t>
  </si>
  <si>
    <t>5831415</t>
  </si>
  <si>
    <t>TOWNSHIP ROAD 939</t>
  </si>
  <si>
    <t>2000</t>
  </si>
  <si>
    <t>23.9</t>
  </si>
  <si>
    <t>50 - Mahoning</t>
  </si>
  <si>
    <t>00028</t>
  </si>
  <si>
    <t>5.790</t>
  </si>
  <si>
    <t>5044251</t>
  </si>
  <si>
    <t>MIDDLETOWN RD.</t>
  </si>
  <si>
    <t>77.0</t>
  </si>
  <si>
    <t>2479.4</t>
  </si>
  <si>
    <t>B</t>
  </si>
  <si>
    <t>79 - Tuscarawas</t>
  </si>
  <si>
    <t>00323</t>
  </si>
  <si>
    <t>5.310</t>
  </si>
  <si>
    <t>7936397</t>
  </si>
  <si>
    <t>NCT CANAL STREET</t>
  </si>
  <si>
    <t>91.0</t>
  </si>
  <si>
    <t>2447.9</t>
  </si>
  <si>
    <t>48.4</t>
  </si>
  <si>
    <t>27 - Gallia</t>
  </si>
  <si>
    <t>00420</t>
  </si>
  <si>
    <t>2.407</t>
  </si>
  <si>
    <t>2742330</t>
  </si>
  <si>
    <t>GARNERS FORD RD</t>
  </si>
  <si>
    <t>182.0</t>
  </si>
  <si>
    <t>2966.6</t>
  </si>
  <si>
    <t>31.2</t>
  </si>
  <si>
    <t>39 - Huron</t>
  </si>
  <si>
    <t>T0198</t>
  </si>
  <si>
    <t>3936244</t>
  </si>
  <si>
    <t>TOWNLINE 198</t>
  </si>
  <si>
    <t>84.0</t>
  </si>
  <si>
    <t>1906.8</t>
  </si>
  <si>
    <t>30.9</t>
  </si>
  <si>
    <t>64 - Perry</t>
  </si>
  <si>
    <t>T0135</t>
  </si>
  <si>
    <t>0.050</t>
  </si>
  <si>
    <t>6434711</t>
  </si>
  <si>
    <t>TR 135</t>
  </si>
  <si>
    <t>58.0</t>
  </si>
  <si>
    <t>991.8</t>
  </si>
  <si>
    <t>69 - Putnam</t>
  </si>
  <si>
    <t>0000C</t>
  </si>
  <si>
    <t>6.337</t>
  </si>
  <si>
    <t>6931952</t>
  </si>
  <si>
    <t>TOWNSHIP ROAD C</t>
  </si>
  <si>
    <t>40.0</t>
  </si>
  <si>
    <t>772</t>
  </si>
  <si>
    <t>45.8</t>
  </si>
  <si>
    <t>47 - Lorain</t>
  </si>
  <si>
    <t>M0087</t>
  </si>
  <si>
    <t>2.080</t>
  </si>
  <si>
    <t>4740483</t>
  </si>
  <si>
    <t>SUGAR RIDGE RD.</t>
  </si>
  <si>
    <t>768</t>
  </si>
  <si>
    <t>39.1</t>
  </si>
  <si>
    <t>01 - Adams</t>
  </si>
  <si>
    <t>0C13F</t>
  </si>
  <si>
    <t>0.747</t>
  </si>
  <si>
    <t>0133299</t>
  </si>
  <si>
    <t>ELMVILLE RD.</t>
  </si>
  <si>
    <t>136.0</t>
  </si>
  <si>
    <t>3264</t>
  </si>
  <si>
    <t>62 - Ottawa</t>
  </si>
  <si>
    <t>T0067</t>
  </si>
  <si>
    <t>5.710</t>
  </si>
  <si>
    <t>6230253</t>
  </si>
  <si>
    <t>TROWBRIDGE RD</t>
  </si>
  <si>
    <t>33.0</t>
  </si>
  <si>
    <t>792</t>
  </si>
  <si>
    <t>47.2</t>
  </si>
  <si>
    <t>30 - Guernsey</t>
  </si>
  <si>
    <t>T9420</t>
  </si>
  <si>
    <t>1.460</t>
  </si>
  <si>
    <t>3034968</t>
  </si>
  <si>
    <t>TOWNSHIP RD 9420</t>
  </si>
  <si>
    <t>62.0</t>
  </si>
  <si>
    <t>868</t>
  </si>
  <si>
    <t>25.8</t>
  </si>
  <si>
    <t>76 - Stark</t>
  </si>
  <si>
    <t>C0119</t>
  </si>
  <si>
    <t>0.17</t>
  </si>
  <si>
    <t>7633874</t>
  </si>
  <si>
    <t>PA1908 ROBERTSVILL</t>
  </si>
  <si>
    <t>59.0</t>
  </si>
  <si>
    <t>1416</t>
  </si>
  <si>
    <t>49.4</t>
  </si>
  <si>
    <t>60 - Muskingum</t>
  </si>
  <si>
    <t>T0196</t>
  </si>
  <si>
    <t>1.020</t>
  </si>
  <si>
    <t>6032516</t>
  </si>
  <si>
    <t>BURNT MILL ROAD</t>
  </si>
  <si>
    <t>103.0</t>
  </si>
  <si>
    <t>1854</t>
  </si>
  <si>
    <t>30.7</t>
  </si>
  <si>
    <t>31 - Hamilton</t>
  </si>
  <si>
    <t>C0392</t>
  </si>
  <si>
    <t>0.460</t>
  </si>
  <si>
    <t>3133125</t>
  </si>
  <si>
    <t>DEBOLT ROAD</t>
  </si>
  <si>
    <t>27.0</t>
  </si>
  <si>
    <t>810</t>
  </si>
  <si>
    <t>70.0</t>
  </si>
  <si>
    <t>19 - Urban - Local</t>
  </si>
  <si>
    <t>42 - Knox</t>
  </si>
  <si>
    <t>00385</t>
  </si>
  <si>
    <t>1.510</t>
  </si>
  <si>
    <t>4237617</t>
  </si>
  <si>
    <t>MILE CREEK ROAD</t>
  </si>
  <si>
    <t>52.0</t>
  </si>
  <si>
    <t>728</t>
  </si>
  <si>
    <t>14.5</t>
  </si>
  <si>
    <t>K</t>
  </si>
  <si>
    <t>26 - Fulton</t>
  </si>
  <si>
    <t>C0027</t>
  </si>
  <si>
    <t>0.200</t>
  </si>
  <si>
    <t>2635399</t>
  </si>
  <si>
    <t>Bridge 27M.2</t>
  </si>
  <si>
    <t>88.0</t>
  </si>
  <si>
    <t>2112</t>
  </si>
  <si>
    <t>75.5</t>
  </si>
  <si>
    <t>72 - Sandusky</t>
  </si>
  <si>
    <t>C0213</t>
  </si>
  <si>
    <t>0.670</t>
  </si>
  <si>
    <t>7232152</t>
  </si>
  <si>
    <t>CR 213</t>
  </si>
  <si>
    <t>3104</t>
  </si>
  <si>
    <t>63.4</t>
  </si>
  <si>
    <t>28 - Geauga</t>
  </si>
  <si>
    <t>T0187</t>
  </si>
  <si>
    <t>7.690</t>
  </si>
  <si>
    <t>2830515</t>
  </si>
  <si>
    <t>STAFFORD RD</t>
  </si>
  <si>
    <t>1298</t>
  </si>
  <si>
    <t>48.3</t>
  </si>
  <si>
    <t>49 - Madison</t>
  </si>
  <si>
    <t>00062</t>
  </si>
  <si>
    <t>1.100</t>
  </si>
  <si>
    <t>4931351</t>
  </si>
  <si>
    <t>ROBISON RD</t>
  </si>
  <si>
    <t>160.0</t>
  </si>
  <si>
    <t>3392</t>
  </si>
  <si>
    <t>84 - Washington</t>
  </si>
  <si>
    <t>T0319</t>
  </si>
  <si>
    <t>0.020</t>
  </si>
  <si>
    <t>8434751</t>
  </si>
  <si>
    <t>TOWNSHIP ROAD 319</t>
  </si>
  <si>
    <t>104.0</t>
  </si>
  <si>
    <t>2496</t>
  </si>
  <si>
    <t>34.2</t>
  </si>
  <si>
    <t>68 - Preble</t>
  </si>
  <si>
    <t>C0058</t>
  </si>
  <si>
    <t>0.650</t>
  </si>
  <si>
    <t>6830196</t>
  </si>
  <si>
    <t>ENTERPRISE RD</t>
  </si>
  <si>
    <t>347.0</t>
  </si>
  <si>
    <t>10305.9</t>
  </si>
  <si>
    <t>65.8</t>
  </si>
  <si>
    <t>22 - Erie</t>
  </si>
  <si>
    <t>C0014</t>
  </si>
  <si>
    <t>0.700</t>
  </si>
  <si>
    <t>2230003</t>
  </si>
  <si>
    <t>DARROW RD CR14</t>
  </si>
  <si>
    <t>1984</t>
  </si>
  <si>
    <t>100.0</t>
  </si>
  <si>
    <t>03 - Ashland</t>
  </si>
  <si>
    <t>C1600</t>
  </si>
  <si>
    <t>5.050</t>
  </si>
  <si>
    <t>0334073</t>
  </si>
  <si>
    <t>COUNTY ROAD 1600</t>
  </si>
  <si>
    <t>2523.5</t>
  </si>
  <si>
    <t>57.3</t>
  </si>
  <si>
    <t>70 - Richland</t>
  </si>
  <si>
    <t>T0348</t>
  </si>
  <si>
    <t>1.240</t>
  </si>
  <si>
    <t>7035349</t>
  </si>
  <si>
    <t>RITTER RD.</t>
  </si>
  <si>
    <t>118.5</t>
  </si>
  <si>
    <t>3081</t>
  </si>
  <si>
    <t>43.6</t>
  </si>
  <si>
    <t>25 - Franklin</t>
  </si>
  <si>
    <t>C0006</t>
  </si>
  <si>
    <t>0.040</t>
  </si>
  <si>
    <t>2531305</t>
  </si>
  <si>
    <t>REYN.-NEW ALBANY</t>
  </si>
  <si>
    <t>39.0</t>
  </si>
  <si>
    <t>2051.4</t>
  </si>
  <si>
    <t>46.2</t>
  </si>
  <si>
    <t>13 - Clermont</t>
  </si>
  <si>
    <t>C0010</t>
  </si>
  <si>
    <t>2.690</t>
  </si>
  <si>
    <t>1331906</t>
  </si>
  <si>
    <t>Belfast Owensville</t>
  </si>
  <si>
    <t>73.0</t>
  </si>
  <si>
    <t>1752</t>
  </si>
  <si>
    <t>65 - Pickaway</t>
  </si>
  <si>
    <t>T0106</t>
  </si>
  <si>
    <t>3.100</t>
  </si>
  <si>
    <t>6531946</t>
  </si>
  <si>
    <t>RECTOR ROAD</t>
  </si>
  <si>
    <t>45.0</t>
  </si>
  <si>
    <t>994.5</t>
  </si>
  <si>
    <t>55.4</t>
  </si>
  <si>
    <t>04 - Ashtabula</t>
  </si>
  <si>
    <t>00009</t>
  </si>
  <si>
    <t>7.900</t>
  </si>
  <si>
    <t>0430234</t>
  </si>
  <si>
    <t>WINDSOR MECH. ROAD</t>
  </si>
  <si>
    <t>80.2</t>
  </si>
  <si>
    <t>1924.8</t>
  </si>
  <si>
    <t>41 - Jefferson</t>
  </si>
  <si>
    <t>C0036</t>
  </si>
  <si>
    <t>0.750</t>
  </si>
  <si>
    <t>4132300</t>
  </si>
  <si>
    <t>Jeff CR36</t>
  </si>
  <si>
    <t>2340</t>
  </si>
  <si>
    <t>34.5</t>
  </si>
  <si>
    <t>57 - Montgomery</t>
  </si>
  <si>
    <t>C0023</t>
  </si>
  <si>
    <t>0.350</t>
  </si>
  <si>
    <t>5738156</t>
  </si>
  <si>
    <t>Preble Co Line C23</t>
  </si>
  <si>
    <t>330.0</t>
  </si>
  <si>
    <t>9900</t>
  </si>
  <si>
    <t>82.6</t>
  </si>
  <si>
    <t>73 - Scioto</t>
  </si>
  <si>
    <t>CR023</t>
  </si>
  <si>
    <t>7330618</t>
  </si>
  <si>
    <t>PIKETON ROAD</t>
  </si>
  <si>
    <t>68.0</t>
  </si>
  <si>
    <t>1958.4</t>
  </si>
  <si>
    <t>09 - Butler</t>
  </si>
  <si>
    <t>T0072</t>
  </si>
  <si>
    <t>1.360</t>
  </si>
  <si>
    <t>0933635</t>
  </si>
  <si>
    <t>SHURZ RD</t>
  </si>
  <si>
    <t>114.0</t>
  </si>
  <si>
    <t>3192</t>
  </si>
  <si>
    <t>37.8</t>
  </si>
  <si>
    <t>78 - Trumbull</t>
  </si>
  <si>
    <t>C201C</t>
  </si>
  <si>
    <t>0.110</t>
  </si>
  <si>
    <t>7842309</t>
  </si>
  <si>
    <t>COUNTY ROAD 201-C</t>
  </si>
  <si>
    <t>1080</t>
  </si>
  <si>
    <t>31.4</t>
  </si>
  <si>
    <t>77 - Summit</t>
  </si>
  <si>
    <t>T0174</t>
  </si>
  <si>
    <t>2.500</t>
  </si>
  <si>
    <t>7749023</t>
  </si>
  <si>
    <t>WHEATLEY RD</t>
  </si>
  <si>
    <t>35.3</t>
  </si>
  <si>
    <t>1168.43</t>
  </si>
  <si>
    <t>12.7</t>
  </si>
  <si>
    <t>67 - Portage</t>
  </si>
  <si>
    <t>STOW</t>
  </si>
  <si>
    <t>0.190</t>
  </si>
  <si>
    <t>6737498</t>
  </si>
  <si>
    <t>STOW RD</t>
  </si>
  <si>
    <t>141.0</t>
  </si>
  <si>
    <t>5005.5</t>
  </si>
  <si>
    <t>C018B</t>
  </si>
  <si>
    <t>1.188</t>
  </si>
  <si>
    <t>6733808</t>
  </si>
  <si>
    <t>Tallmadge Road</t>
  </si>
  <si>
    <t>32.6</t>
  </si>
  <si>
    <t>1173.6</t>
  </si>
  <si>
    <t>82.1</t>
  </si>
  <si>
    <t>12 - Clark</t>
  </si>
  <si>
    <t>C0351</t>
  </si>
  <si>
    <t>6.350</t>
  </si>
  <si>
    <t>1255452</t>
  </si>
  <si>
    <t>C-351</t>
  </si>
  <si>
    <t>138.0</t>
  </si>
  <si>
    <t>4761</t>
  </si>
  <si>
    <t>85.7</t>
  </si>
  <si>
    <t>17 - Crawford</t>
  </si>
  <si>
    <t>C0330</t>
  </si>
  <si>
    <t>19.980</t>
  </si>
  <si>
    <t>1747495</t>
  </si>
  <si>
    <t>CR 330</t>
  </si>
  <si>
    <t>1764.9</t>
  </si>
  <si>
    <t>84.6</t>
  </si>
  <si>
    <t>45 - Licking</t>
  </si>
  <si>
    <t>T0243</t>
  </si>
  <si>
    <t>4536592</t>
  </si>
  <si>
    <t>Montgomery Rd</t>
  </si>
  <si>
    <t>1680</t>
  </si>
  <si>
    <t>37.9</t>
  </si>
  <si>
    <t xml:space="preserve">34 - Harrison(Design Build) </t>
  </si>
  <si>
    <t>T1</t>
  </si>
  <si>
    <t>T2</t>
  </si>
  <si>
    <t>T3</t>
  </si>
  <si>
    <t>T4</t>
  </si>
  <si>
    <t>T5</t>
  </si>
  <si>
    <t>T6</t>
  </si>
  <si>
    <t>C0374</t>
  </si>
  <si>
    <t>2.930</t>
  </si>
  <si>
    <t>3134156</t>
  </si>
  <si>
    <t>NEWTOWN ROAD</t>
  </si>
  <si>
    <t>23.0</t>
  </si>
  <si>
    <t>966</t>
  </si>
  <si>
    <t>56.0</t>
  </si>
  <si>
    <t>RR</t>
  </si>
  <si>
    <t>T0122</t>
  </si>
  <si>
    <t>0.710</t>
  </si>
  <si>
    <t>0249750</t>
  </si>
  <si>
    <t>ADGATE RD.</t>
  </si>
  <si>
    <t>154.0</t>
  </si>
  <si>
    <t>5544</t>
  </si>
  <si>
    <t>39.6</t>
  </si>
  <si>
    <t>C0236</t>
  </si>
  <si>
    <t>3.030</t>
  </si>
  <si>
    <t>5431611</t>
  </si>
  <si>
    <t>ROCKFORD WEST ROAD</t>
  </si>
  <si>
    <t>1512</t>
  </si>
  <si>
    <t>57.9</t>
  </si>
  <si>
    <t>C0125</t>
  </si>
  <si>
    <t>7.310</t>
  </si>
  <si>
    <t>2531410</t>
  </si>
  <si>
    <t>FRANK RD</t>
  </si>
  <si>
    <t>72.0</t>
  </si>
  <si>
    <t>4752</t>
  </si>
  <si>
    <t>45.5</t>
  </si>
  <si>
    <t>14 - Urban - Other Principal Arterial</t>
  </si>
  <si>
    <t>33 - Hardin</t>
  </si>
  <si>
    <t>C0025</t>
  </si>
  <si>
    <t>1.600</t>
  </si>
  <si>
    <t>3346056</t>
  </si>
  <si>
    <t>COUNTY ROAD 25</t>
  </si>
  <si>
    <t>54.0</t>
  </si>
  <si>
    <t>43.8</t>
  </si>
  <si>
    <t>0011J</t>
  </si>
  <si>
    <t>0.044</t>
  </si>
  <si>
    <t>6930158</t>
  </si>
  <si>
    <t>COUNTY ROAD 11-J</t>
  </si>
  <si>
    <t>1044</t>
  </si>
  <si>
    <t>39.9</t>
  </si>
  <si>
    <t>28-29</t>
  </si>
  <si>
    <t>Total</t>
  </si>
  <si>
    <t>29-28</t>
  </si>
  <si>
    <t>FY'28 Federal Eligible for Re-Rank:</t>
  </si>
  <si>
    <t>Federal Projects Funded in FY'28:</t>
  </si>
  <si>
    <t>State Exchange Projects Funded in FY'28:</t>
  </si>
  <si>
    <t>FY'28 State Exchange Eligible for Re-rank:</t>
  </si>
  <si>
    <t>Projected Carryover to FY'29:</t>
  </si>
  <si>
    <t xml:space="preserve">Total to Allocate to FY'29 Projects: </t>
  </si>
  <si>
    <t xml:space="preserve">Allocated FY'29:  </t>
  </si>
  <si>
    <t>Projected FY'29 Deficit:</t>
  </si>
  <si>
    <t>Re-Rank</t>
  </si>
  <si>
    <t>Fed/State Ex</t>
  </si>
  <si>
    <t>G=4-year rule</t>
  </si>
  <si>
    <t>T#= Target County Rank</t>
  </si>
  <si>
    <t>FY'29 APPROVED Federal Eligible Projects</t>
  </si>
  <si>
    <t xml:space="preserve">Allocate to FY'29 LBR Projects: </t>
  </si>
  <si>
    <t>FY'29 Approved State exchange projects</t>
  </si>
  <si>
    <t xml:space="preserve">FY'29 Breakdown </t>
  </si>
  <si>
    <t>Projects above the dark black line are APPROVED for funding.</t>
  </si>
  <si>
    <t>80 - Union (Design Build)</t>
  </si>
  <si>
    <t>C0322</t>
  </si>
  <si>
    <t>0.03</t>
  </si>
  <si>
    <t>8037221</t>
  </si>
  <si>
    <t>CR322A SANDERS RD</t>
  </si>
  <si>
    <t>4358.2</t>
  </si>
  <si>
    <t>70.9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</si>
</sst>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_(&quot;$&quot;* #,##0_);_(&quot;$&quot;* \(#,##0\);_(&quot;$&quot;* &quot;-&quot;??_);_(@_)"/>
    <numFmt numFmtId="167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6" fontId="0" fillId="0" borderId="1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8" fontId="0" fillId="0" borderId="1" xfId="0" applyNumberFormat="1" applyBorder="1" applyAlignment="1">
      <alignment horizontal="left"/>
    </xf>
    <xf numFmtId="6" fontId="0" fillId="0" borderId="1" xfId="1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6" fontId="5" fillId="2" borderId="1" xfId="1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9" fontId="5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0" fontId="5" fillId="0" borderId="0" xfId="0" applyFont="1"/>
    <xf numFmtId="1" fontId="5" fillId="2" borderId="1" xfId="0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center"/>
    </xf>
    <xf numFmtId="6" fontId="1" fillId="0" borderId="1" xfId="1" applyNumberFormat="1" applyFont="1" applyBorder="1" applyAlignment="1">
      <alignment horizontal="left"/>
    </xf>
    <xf numFmtId="8" fontId="1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6" fontId="1" fillId="0" borderId="1" xfId="0" applyNumberFormat="1" applyFont="1" applyBorder="1" applyAlignment="1">
      <alignment horizontal="left"/>
    </xf>
    <xf numFmtId="6" fontId="2" fillId="0" borderId="1" xfId="0" applyNumberFormat="1" applyFont="1" applyBorder="1" applyAlignment="1">
      <alignment horizontal="left"/>
    </xf>
    <xf numFmtId="6" fontId="7" fillId="2" borderId="1" xfId="0" applyNumberFormat="1" applyFont="1" applyFill="1" applyBorder="1" applyAlignment="1">
      <alignment horizontal="left" wrapText="1"/>
    </xf>
    <xf numFmtId="6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6" fontId="5" fillId="2" borderId="1" xfId="1" applyNumberFormat="1" applyFont="1" applyFill="1" applyBorder="1" applyAlignment="1">
      <alignment horizontal="center" wrapText="1"/>
    </xf>
    <xf numFmtId="6" fontId="0" fillId="0" borderId="0" xfId="1" applyNumberFormat="1" applyFont="1" applyAlignment="1">
      <alignment horizontal="center"/>
    </xf>
    <xf numFmtId="6" fontId="2" fillId="0" borderId="1" xfId="1" applyNumberFormat="1" applyFont="1" applyFill="1" applyBorder="1" applyAlignment="1">
      <alignment horizontal="left"/>
    </xf>
    <xf numFmtId="6" fontId="1" fillId="0" borderId="1" xfId="1" applyNumberFormat="1" applyFont="1" applyFill="1" applyBorder="1" applyAlignment="1">
      <alignment horizontal="left"/>
    </xf>
    <xf numFmtId="6" fontId="0" fillId="0" borderId="0" xfId="1" applyNumberFormat="1" applyFont="1" applyBorder="1" applyAlignment="1">
      <alignment horizontal="left"/>
    </xf>
    <xf numFmtId="167" fontId="0" fillId="0" borderId="1" xfId="0" applyNumberForma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6" fontId="2" fillId="0" borderId="1" xfId="1" applyNumberFormat="1" applyFont="1" applyBorder="1" applyAlignment="1" applyProtection="1">
      <alignment horizontal="left"/>
      <protection locked="0"/>
    </xf>
    <xf numFmtId="3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  <xf numFmtId="6" fontId="0" fillId="3" borderId="1" xfId="1" applyNumberFormat="1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8" fontId="0" fillId="3" borderId="1" xfId="0" applyNumberFormat="1" applyFill="1" applyBorder="1" applyAlignment="1">
      <alignment horizontal="left"/>
    </xf>
    <xf numFmtId="6" fontId="0" fillId="3" borderId="1" xfId="0" applyNumberFormat="1" applyFill="1" applyBorder="1" applyAlignment="1">
      <alignment horizontal="left"/>
    </xf>
    <xf numFmtId="6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6" fontId="1" fillId="3" borderId="1" xfId="1" applyNumberFormat="1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left"/>
    </xf>
    <xf numFmtId="8" fontId="1" fillId="3" borderId="1" xfId="0" applyNumberFormat="1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6" fontId="2" fillId="3" borderId="1" xfId="0" applyNumberFormat="1" applyFont="1" applyFill="1" applyBorder="1" applyAlignment="1">
      <alignment horizontal="left"/>
    </xf>
    <xf numFmtId="6" fontId="0" fillId="0" borderId="0" xfId="0" applyNumberFormat="1" applyAlignment="1">
      <alignment horizontal="left"/>
    </xf>
    <xf numFmtId="0" fontId="1" fillId="0" borderId="3" xfId="0" applyFont="1" applyBorder="1" applyAlignment="1">
      <alignment horizontal="left"/>
    </xf>
    <xf numFmtId="6" fontId="1" fillId="0" borderId="3" xfId="1" applyNumberFormat="1" applyFont="1" applyFill="1" applyBorder="1" applyAlignment="1">
      <alignment horizontal="left"/>
    </xf>
    <xf numFmtId="3" fontId="1" fillId="0" borderId="3" xfId="0" applyNumberFormat="1" applyFont="1" applyBorder="1" applyAlignment="1">
      <alignment horizontal="left"/>
    </xf>
    <xf numFmtId="8" fontId="1" fillId="0" borderId="3" xfId="0" applyNumberFormat="1" applyFont="1" applyBorder="1" applyAlignment="1">
      <alignment horizontal="left"/>
    </xf>
    <xf numFmtId="6" fontId="1" fillId="0" borderId="3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6" fontId="0" fillId="0" borderId="2" xfId="1" applyNumberFormat="1" applyFont="1" applyFill="1" applyBorder="1" applyAlignment="1">
      <alignment horizontal="left"/>
    </xf>
    <xf numFmtId="3" fontId="0" fillId="0" borderId="2" xfId="0" applyNumberFormat="1" applyBorder="1" applyAlignment="1">
      <alignment horizontal="left"/>
    </xf>
    <xf numFmtId="8" fontId="0" fillId="0" borderId="2" xfId="0" applyNumberFormat="1" applyBorder="1" applyAlignment="1">
      <alignment horizontal="left"/>
    </xf>
    <xf numFmtId="6" fontId="0" fillId="0" borderId="2" xfId="0" applyNumberFormat="1" applyBorder="1" applyAlignment="1">
      <alignment horizontal="left"/>
    </xf>
    <xf numFmtId="166" fontId="1" fillId="3" borderId="1" xfId="0" applyNumberFormat="1" applyFont="1" applyFill="1" applyBorder="1" applyAlignment="1">
      <alignment horizontal="left"/>
    </xf>
    <xf numFmtId="38" fontId="1" fillId="0" borderId="1" xfId="0" applyNumberFormat="1" applyFont="1" applyBorder="1" applyAlignment="1">
      <alignment horizontal="left"/>
    </xf>
    <xf numFmtId="38" fontId="0" fillId="0" borderId="1" xfId="0" applyNumberFormat="1" applyBorder="1" applyAlignment="1">
      <alignment horizontal="left"/>
    </xf>
    <xf numFmtId="38" fontId="5" fillId="0" borderId="1" xfId="0" applyNumberFormat="1" applyFont="1" applyBorder="1" applyAlignment="1">
      <alignment horizontal="left"/>
    </xf>
    <xf numFmtId="6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horizontal="left"/>
    </xf>
    <xf numFmtId="6" fontId="5" fillId="0" borderId="1" xfId="0" applyNumberFormat="1" applyFont="1" applyBorder="1" applyAlignment="1">
      <alignment horizontal="left"/>
    </xf>
    <xf numFmtId="0" fontId="0" fillId="0" borderId="5" xfId="0" applyBorder="1" applyAlignment="1">
      <alignment horizontal="center"/>
    </xf>
    <xf numFmtId="6" fontId="1" fillId="0" borderId="0" xfId="0" applyNumberFormat="1" applyFont="1" applyAlignment="1">
      <alignment horizontal="left"/>
    </xf>
    <xf numFmtId="6" fontId="0" fillId="0" borderId="0" xfId="0" applyNumberFormat="1"/>
    <xf numFmtId="6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3" borderId="2" xfId="0" applyFill="1" applyBorder="1" applyAlignment="1">
      <alignment horizontal="left"/>
    </xf>
    <xf numFmtId="6" fontId="0" fillId="3" borderId="2" xfId="1" applyNumberFormat="1" applyFont="1" applyFill="1" applyBorder="1" applyAlignment="1">
      <alignment horizontal="left"/>
    </xf>
    <xf numFmtId="3" fontId="0" fillId="3" borderId="2" xfId="0" applyNumberFormat="1" applyFill="1" applyBorder="1" applyAlignment="1">
      <alignment horizontal="left"/>
    </xf>
    <xf numFmtId="8" fontId="0" fillId="3" borderId="2" xfId="0" applyNumberFormat="1" applyFill="1" applyBorder="1" applyAlignment="1">
      <alignment horizontal="left"/>
    </xf>
    <xf numFmtId="6" fontId="0" fillId="3" borderId="2" xfId="0" applyNumberFormat="1" applyFill="1" applyBorder="1" applyAlignment="1">
      <alignment horizontal="left"/>
    </xf>
    <xf numFmtId="38" fontId="0" fillId="3" borderId="2" xfId="0" applyNumberFormat="1" applyFill="1" applyBorder="1" applyAlignment="1">
      <alignment horizontal="left"/>
    </xf>
    <xf numFmtId="6" fontId="2" fillId="3" borderId="2" xfId="0" applyNumberFormat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6" fontId="0" fillId="0" borderId="6" xfId="1" applyNumberFormat="1" applyFont="1" applyBorder="1" applyAlignment="1">
      <alignment horizontal="left"/>
    </xf>
    <xf numFmtId="3" fontId="0" fillId="0" borderId="6" xfId="0" applyNumberFormat="1" applyBorder="1" applyAlignment="1">
      <alignment horizontal="left"/>
    </xf>
    <xf numFmtId="8" fontId="0" fillId="0" borderId="6" xfId="0" applyNumberFormat="1" applyBorder="1" applyAlignment="1">
      <alignment horizontal="left"/>
    </xf>
    <xf numFmtId="6" fontId="0" fillId="0" borderId="6" xfId="0" applyNumberFormat="1" applyBorder="1" applyAlignment="1">
      <alignment horizontal="left"/>
    </xf>
    <xf numFmtId="6" fontId="2" fillId="0" borderId="6" xfId="0" applyNumberFormat="1" applyFont="1" applyBorder="1" applyAlignment="1">
      <alignment horizontal="left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6" fontId="0" fillId="0" borderId="3" xfId="1" applyNumberFormat="1" applyFont="1" applyFill="1" applyBorder="1" applyAlignment="1">
      <alignment horizontal="left"/>
    </xf>
    <xf numFmtId="3" fontId="0" fillId="0" borderId="3" xfId="0" applyNumberFormat="1" applyBorder="1" applyAlignment="1">
      <alignment horizontal="left"/>
    </xf>
    <xf numFmtId="8" fontId="0" fillId="0" borderId="3" xfId="0" applyNumberFormat="1" applyBorder="1" applyAlignment="1">
      <alignment horizontal="left"/>
    </xf>
    <xf numFmtId="6" fontId="0" fillId="0" borderId="3" xfId="0" applyNumberFormat="1" applyBorder="1" applyAlignment="1">
      <alignment horizontal="left"/>
    </xf>
    <xf numFmtId="6" fontId="2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6" fontId="5" fillId="0" borderId="3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6" fontId="0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6" fontId="1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6" fontId="9" fillId="0" borderId="1" xfId="1" applyNumberFormat="1" applyFont="1" applyBorder="1" applyAlignment="1">
      <alignment horizontal="center"/>
    </xf>
    <xf numFmtId="6" fontId="5" fillId="0" borderId="1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6" fontId="2" fillId="0" borderId="1" xfId="1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8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15"/>
  <sheetViews>
    <sheetView tabSelected="1" zoomScaleNormal="100" workbookViewId="0">
      <pane ySplit="2" topLeftCell="A57" activePane="bottomLeft" state="frozen"/>
      <selection pane="bottomLeft" activeCell="A79" sqref="A79:XFD79"/>
    </sheetView>
  </sheetViews>
  <sheetFormatPr defaultColWidth="9.140625" defaultRowHeight="15" x14ac:dyDescent="0.25"/>
  <cols>
    <col min="1" max="1" width="41" style="1" bestFit="1" customWidth="1"/>
    <col min="2" max="2" width="14.7109375" style="1" bestFit="1" customWidth="1"/>
    <col min="3" max="3" width="13.5703125" style="1" customWidth="1"/>
    <col min="4" max="4" width="15.5703125" style="1" customWidth="1"/>
    <col min="5" max="5" width="8" style="1" bestFit="1" customWidth="1"/>
    <col min="6" max="6" width="28.85546875" style="1" bestFit="1" customWidth="1"/>
    <col min="7" max="7" width="7" style="1" bestFit="1" customWidth="1"/>
    <col min="8" max="8" width="9.140625" style="1" bestFit="1" customWidth="1"/>
    <col min="9" max="9" width="7.5703125" style="1" bestFit="1" customWidth="1"/>
    <col min="10" max="10" width="9.7109375" style="1" bestFit="1" customWidth="1"/>
    <col min="11" max="11" width="10.7109375" style="2" bestFit="1" customWidth="1"/>
    <col min="12" max="12" width="12.85546875" style="1" bestFit="1" customWidth="1"/>
    <col min="13" max="13" width="9.28515625" style="1" bestFit="1" customWidth="1"/>
    <col min="14" max="15" width="14" style="11" hidden="1" customWidth="1"/>
    <col min="16" max="16" width="9.85546875" style="3" hidden="1" customWidth="1"/>
    <col min="17" max="17" width="10.28515625" style="4" hidden="1" customWidth="1"/>
    <col min="18" max="18" width="9.140625" style="1" hidden="1" customWidth="1"/>
    <col min="19" max="19" width="9.140625" style="3" hidden="1" customWidth="1"/>
    <col min="20" max="20" width="7.85546875" style="6" hidden="1" customWidth="1"/>
    <col min="21" max="21" width="32.5703125" style="1" hidden="1" customWidth="1"/>
    <col min="22" max="22" width="5.85546875" style="9" hidden="1" customWidth="1"/>
    <col min="23" max="23" width="5.85546875" style="10" hidden="1" customWidth="1"/>
    <col min="24" max="24" width="7.28515625" style="10" hidden="1" customWidth="1"/>
    <col min="25" max="25" width="16" style="10" hidden="1" customWidth="1"/>
    <col min="26" max="26" width="10.28515625" style="10" hidden="1" customWidth="1"/>
    <col min="27" max="27" width="10.140625" style="10" hidden="1" customWidth="1"/>
    <col min="28" max="28" width="6" style="10" bestFit="1" customWidth="1"/>
    <col min="29" max="29" width="5.28515625" style="1" bestFit="1" customWidth="1"/>
    <col min="30" max="30" width="14.28515625" style="43" bestFit="1" customWidth="1"/>
    <col min="31" max="31" width="12.7109375" style="43" bestFit="1" customWidth="1"/>
    <col min="32" max="32" width="11.5703125" style="43" bestFit="1" customWidth="1"/>
    <col min="33" max="33" width="7.85546875" style="33" customWidth="1"/>
    <col min="34" max="34" width="13.7109375" style="43" bestFit="1" customWidth="1"/>
    <col min="35" max="35" width="12.5703125" style="40" customWidth="1"/>
    <col min="36" max="36" width="5.7109375" style="1" bestFit="1" customWidth="1"/>
    <col min="37" max="37" width="10.140625" style="1" bestFit="1" customWidth="1"/>
    <col min="38" max="38" width="9.140625" style="1"/>
    <col min="39" max="40" width="12.5703125" style="1" bestFit="1" customWidth="1"/>
    <col min="41" max="16384" width="9.140625" style="1"/>
  </cols>
  <sheetData>
    <row r="1" spans="1:39" x14ac:dyDescent="0.25">
      <c r="B1" s="102" t="s">
        <v>565</v>
      </c>
      <c r="C1" s="8" t="s">
        <v>566</v>
      </c>
      <c r="D1" s="103" t="s">
        <v>567</v>
      </c>
      <c r="F1" s="103" t="s">
        <v>568</v>
      </c>
    </row>
    <row r="2" spans="1:39" s="30" customFormat="1" ht="62.25" x14ac:dyDescent="0.25">
      <c r="A2" s="21" t="s">
        <v>5</v>
      </c>
      <c r="B2" s="22" t="s">
        <v>12</v>
      </c>
      <c r="C2" s="21" t="s">
        <v>3</v>
      </c>
      <c r="D2" s="22" t="s">
        <v>8</v>
      </c>
      <c r="E2" s="21" t="s">
        <v>0</v>
      </c>
      <c r="F2" s="22" t="s">
        <v>24</v>
      </c>
      <c r="G2" s="22" t="s">
        <v>4</v>
      </c>
      <c r="H2" s="22" t="s">
        <v>7</v>
      </c>
      <c r="I2" s="22" t="s">
        <v>1</v>
      </c>
      <c r="J2" s="22" t="s">
        <v>48</v>
      </c>
      <c r="K2" s="23" t="s">
        <v>2</v>
      </c>
      <c r="L2" s="22" t="s">
        <v>36</v>
      </c>
      <c r="M2" s="22" t="s">
        <v>6</v>
      </c>
      <c r="N2" s="24" t="s">
        <v>13</v>
      </c>
      <c r="O2" s="24" t="s">
        <v>40</v>
      </c>
      <c r="P2" s="25" t="s">
        <v>14</v>
      </c>
      <c r="Q2" s="26" t="s">
        <v>15</v>
      </c>
      <c r="R2" s="22" t="s">
        <v>16</v>
      </c>
      <c r="S2" s="25" t="s">
        <v>56</v>
      </c>
      <c r="T2" s="27" t="s">
        <v>9</v>
      </c>
      <c r="U2" s="22" t="s">
        <v>10</v>
      </c>
      <c r="V2" s="28" t="s">
        <v>17</v>
      </c>
      <c r="W2" s="29" t="s">
        <v>18</v>
      </c>
      <c r="X2" s="29" t="s">
        <v>19</v>
      </c>
      <c r="Y2" s="29" t="s">
        <v>20</v>
      </c>
      <c r="Z2" s="29" t="s">
        <v>21</v>
      </c>
      <c r="AA2" s="29" t="s">
        <v>22</v>
      </c>
      <c r="AB2" s="29" t="s">
        <v>23</v>
      </c>
      <c r="AC2" s="22" t="s">
        <v>26</v>
      </c>
      <c r="AD2" s="42" t="s">
        <v>27</v>
      </c>
      <c r="AE2" s="42" t="s">
        <v>41</v>
      </c>
      <c r="AF2" s="42" t="s">
        <v>38</v>
      </c>
      <c r="AG2" s="31" t="s">
        <v>28</v>
      </c>
      <c r="AH2" s="42" t="s">
        <v>30</v>
      </c>
      <c r="AI2" s="39" t="s">
        <v>29</v>
      </c>
      <c r="AJ2" s="21" t="s">
        <v>31</v>
      </c>
      <c r="AK2" s="22" t="s">
        <v>32</v>
      </c>
      <c r="AL2" s="22" t="s">
        <v>33</v>
      </c>
      <c r="AM2" s="22" t="s">
        <v>34</v>
      </c>
    </row>
    <row r="3" spans="1:39" s="5" customFormat="1" x14ac:dyDescent="0.25">
      <c r="A3" s="13" t="s">
        <v>462</v>
      </c>
      <c r="B3" s="13" t="s">
        <v>39</v>
      </c>
      <c r="C3" s="13" t="s">
        <v>463</v>
      </c>
      <c r="D3" s="13" t="s">
        <v>464</v>
      </c>
      <c r="E3" s="13" t="s">
        <v>465</v>
      </c>
      <c r="F3" s="13" t="s">
        <v>466</v>
      </c>
      <c r="G3" s="13" t="s">
        <v>11</v>
      </c>
      <c r="H3" s="13" t="s">
        <v>467</v>
      </c>
      <c r="I3" s="13" t="s">
        <v>468</v>
      </c>
      <c r="J3" s="13" t="s">
        <v>74</v>
      </c>
      <c r="K3" s="13" t="s">
        <v>469</v>
      </c>
      <c r="L3" s="13" t="s">
        <v>37</v>
      </c>
      <c r="M3" s="13">
        <v>3</v>
      </c>
      <c r="N3" s="17">
        <v>6863345</v>
      </c>
      <c r="O3" s="17">
        <v>3090065</v>
      </c>
      <c r="P3" s="15">
        <v>614902</v>
      </c>
      <c r="Q3" s="16">
        <f t="shared" ref="Q3:Q18" si="0">N3/P3</f>
        <v>11.161689179739211</v>
      </c>
      <c r="R3" s="13">
        <v>8</v>
      </c>
      <c r="S3" s="15">
        <v>14657</v>
      </c>
      <c r="T3" s="13">
        <v>35</v>
      </c>
      <c r="U3" s="13" t="s">
        <v>35</v>
      </c>
      <c r="V3" s="13">
        <f>130-K3</f>
        <v>117.3</v>
      </c>
      <c r="W3" s="13">
        <v>40</v>
      </c>
      <c r="X3" s="13">
        <v>30</v>
      </c>
      <c r="Y3" s="13">
        <v>0</v>
      </c>
      <c r="Z3" s="13">
        <v>5</v>
      </c>
      <c r="AA3" s="13">
        <v>15</v>
      </c>
      <c r="AB3" s="13">
        <f t="shared" ref="AB3:AB18" si="1">SUM(V3:AA3)</f>
        <v>207.3</v>
      </c>
      <c r="AC3" s="13"/>
      <c r="AD3" s="36">
        <v>759000</v>
      </c>
      <c r="AE3" s="36">
        <f t="shared" ref="AE3:AE18" si="2">SUM(AD3*1.03^4)</f>
        <v>854261.18678999995</v>
      </c>
      <c r="AF3" s="36">
        <f t="shared" ref="AF3:AF18" si="3">MROUND(AE3,100)</f>
        <v>854300</v>
      </c>
      <c r="AG3" s="13">
        <v>80</v>
      </c>
      <c r="AH3" s="36">
        <f t="shared" ref="AH3:AH18" si="4">AF3*AG3/100</f>
        <v>683440</v>
      </c>
      <c r="AI3" s="38">
        <f>AH3</f>
        <v>683440</v>
      </c>
      <c r="AJ3" s="13" t="s">
        <v>556</v>
      </c>
      <c r="AK3" s="13" t="s">
        <v>39</v>
      </c>
      <c r="AL3" s="13" t="s">
        <v>39</v>
      </c>
      <c r="AM3" s="13"/>
    </row>
    <row r="4" spans="1:39" s="5" customFormat="1" x14ac:dyDescent="0.25">
      <c r="A4" s="13" t="s">
        <v>455</v>
      </c>
      <c r="B4" s="13" t="s">
        <v>11</v>
      </c>
      <c r="C4" s="13" t="s">
        <v>456</v>
      </c>
      <c r="D4" s="13" t="s">
        <v>457</v>
      </c>
      <c r="E4" s="13" t="s">
        <v>458</v>
      </c>
      <c r="F4" s="13" t="s">
        <v>459</v>
      </c>
      <c r="G4" s="13" t="s">
        <v>11</v>
      </c>
      <c r="H4" s="13" t="s">
        <v>262</v>
      </c>
      <c r="I4" s="13" t="s">
        <v>460</v>
      </c>
      <c r="J4" s="13" t="s">
        <v>74</v>
      </c>
      <c r="K4" s="13" t="s">
        <v>461</v>
      </c>
      <c r="L4" s="13" t="s">
        <v>83</v>
      </c>
      <c r="M4" s="13">
        <v>3</v>
      </c>
      <c r="N4" s="17">
        <v>6693500</v>
      </c>
      <c r="O4" s="17">
        <v>4807800</v>
      </c>
      <c r="P4" s="15">
        <v>406742</v>
      </c>
      <c r="Q4" s="16">
        <f t="shared" si="0"/>
        <v>16.45637775297363</v>
      </c>
      <c r="R4" s="13">
        <v>28</v>
      </c>
      <c r="S4" s="15">
        <v>49737</v>
      </c>
      <c r="T4" s="13">
        <v>140</v>
      </c>
      <c r="U4" s="13" t="s">
        <v>149</v>
      </c>
      <c r="V4" s="13">
        <f>130-K4</f>
        <v>98.6</v>
      </c>
      <c r="W4" s="13">
        <v>40</v>
      </c>
      <c r="X4" s="13">
        <v>30</v>
      </c>
      <c r="Y4" s="13">
        <v>0</v>
      </c>
      <c r="Z4" s="13">
        <v>10</v>
      </c>
      <c r="AA4" s="13">
        <v>0</v>
      </c>
      <c r="AB4" s="13">
        <f t="shared" si="1"/>
        <v>178.6</v>
      </c>
      <c r="AC4" s="13" t="s">
        <v>506</v>
      </c>
      <c r="AD4" s="36">
        <v>325000</v>
      </c>
      <c r="AE4" s="36">
        <f t="shared" si="2"/>
        <v>365790.36324999999</v>
      </c>
      <c r="AF4" s="36">
        <f t="shared" si="3"/>
        <v>365800</v>
      </c>
      <c r="AG4" s="13">
        <v>80</v>
      </c>
      <c r="AH4" s="36">
        <f t="shared" si="4"/>
        <v>292640</v>
      </c>
      <c r="AI4" s="38">
        <f>AI3+AH4</f>
        <v>976080</v>
      </c>
      <c r="AJ4" s="13" t="s">
        <v>556</v>
      </c>
      <c r="AK4" s="13" t="s">
        <v>39</v>
      </c>
      <c r="AL4" s="13" t="s">
        <v>39</v>
      </c>
      <c r="AM4" s="13"/>
    </row>
    <row r="5" spans="1:39" s="5" customFormat="1" x14ac:dyDescent="0.25">
      <c r="A5" s="13" t="s">
        <v>404</v>
      </c>
      <c r="B5" s="13" t="s">
        <v>11</v>
      </c>
      <c r="C5" s="13" t="s">
        <v>405</v>
      </c>
      <c r="D5" s="13" t="s">
        <v>406</v>
      </c>
      <c r="E5" s="13" t="s">
        <v>407</v>
      </c>
      <c r="F5" s="13" t="s">
        <v>408</v>
      </c>
      <c r="G5" s="13" t="s">
        <v>11</v>
      </c>
      <c r="H5" s="13" t="s">
        <v>409</v>
      </c>
      <c r="I5" s="13" t="s">
        <v>410</v>
      </c>
      <c r="J5" s="13" t="s">
        <v>74</v>
      </c>
      <c r="K5" s="13">
        <v>31.4</v>
      </c>
      <c r="L5" s="13" t="s">
        <v>83</v>
      </c>
      <c r="M5" s="13">
        <v>4</v>
      </c>
      <c r="N5" s="17">
        <v>3285534</v>
      </c>
      <c r="O5" s="17">
        <v>1910240</v>
      </c>
      <c r="P5" s="15">
        <v>264180</v>
      </c>
      <c r="Q5" s="16">
        <f t="shared" si="0"/>
        <v>12.436724960254372</v>
      </c>
      <c r="R5" s="13">
        <v>25</v>
      </c>
      <c r="S5" s="15">
        <v>31126</v>
      </c>
      <c r="T5" s="13">
        <v>100</v>
      </c>
      <c r="U5" s="13" t="s">
        <v>35</v>
      </c>
      <c r="V5" s="13">
        <f>130-K5</f>
        <v>98.6</v>
      </c>
      <c r="W5" s="13">
        <v>20</v>
      </c>
      <c r="X5" s="13">
        <v>30</v>
      </c>
      <c r="Y5" s="13">
        <v>0</v>
      </c>
      <c r="Z5" s="13">
        <v>10</v>
      </c>
      <c r="AA5" s="13">
        <v>0</v>
      </c>
      <c r="AB5" s="13">
        <f t="shared" si="1"/>
        <v>158.6</v>
      </c>
      <c r="AC5" s="13"/>
      <c r="AD5" s="36">
        <v>700000</v>
      </c>
      <c r="AE5" s="36">
        <f t="shared" si="2"/>
        <v>787856.1669999999</v>
      </c>
      <c r="AF5" s="36">
        <f t="shared" si="3"/>
        <v>787900</v>
      </c>
      <c r="AG5" s="13">
        <v>80</v>
      </c>
      <c r="AH5" s="36">
        <f t="shared" si="4"/>
        <v>630320</v>
      </c>
      <c r="AI5" s="38">
        <f t="shared" ref="AI5:AI7" si="5">AI4+AH5</f>
        <v>1606400</v>
      </c>
      <c r="AJ5" s="13" t="s">
        <v>556</v>
      </c>
      <c r="AK5" s="13" t="s">
        <v>39</v>
      </c>
      <c r="AL5" s="13" t="s">
        <v>39</v>
      </c>
      <c r="AM5" s="13"/>
    </row>
    <row r="6" spans="1:39" s="5" customFormat="1" x14ac:dyDescent="0.25">
      <c r="A6" s="71" t="s">
        <v>173</v>
      </c>
      <c r="B6" s="71" t="s">
        <v>11</v>
      </c>
      <c r="C6" s="71" t="s">
        <v>174</v>
      </c>
      <c r="D6" s="71" t="s">
        <v>175</v>
      </c>
      <c r="E6" s="71" t="s">
        <v>176</v>
      </c>
      <c r="F6" s="71" t="s">
        <v>177</v>
      </c>
      <c r="G6" s="71" t="s">
        <v>11</v>
      </c>
      <c r="H6" s="71" t="s">
        <v>178</v>
      </c>
      <c r="I6" s="71" t="s">
        <v>179</v>
      </c>
      <c r="J6" s="71" t="s">
        <v>25</v>
      </c>
      <c r="K6" s="71" t="s">
        <v>180</v>
      </c>
      <c r="L6" s="71" t="s">
        <v>37</v>
      </c>
      <c r="M6" s="71">
        <v>3</v>
      </c>
      <c r="N6" s="72">
        <v>4992822</v>
      </c>
      <c r="O6" s="72">
        <v>2627320</v>
      </c>
      <c r="P6" s="73">
        <v>398016</v>
      </c>
      <c r="Q6" s="74">
        <f t="shared" si="0"/>
        <v>12.54427460202605</v>
      </c>
      <c r="R6" s="71">
        <v>24</v>
      </c>
      <c r="S6" s="73">
        <v>30460</v>
      </c>
      <c r="T6" s="71">
        <v>65</v>
      </c>
      <c r="U6" s="71" t="s">
        <v>35</v>
      </c>
      <c r="V6" s="71">
        <f>100-K6</f>
        <v>74</v>
      </c>
      <c r="W6" s="71">
        <v>40</v>
      </c>
      <c r="X6" s="71">
        <v>30</v>
      </c>
      <c r="Y6" s="71">
        <v>0</v>
      </c>
      <c r="Z6" s="71">
        <v>10</v>
      </c>
      <c r="AA6" s="71">
        <v>0</v>
      </c>
      <c r="AB6" s="71">
        <f t="shared" si="1"/>
        <v>154</v>
      </c>
      <c r="AC6" s="5" t="s">
        <v>507</v>
      </c>
      <c r="AD6" s="65">
        <v>800000</v>
      </c>
      <c r="AE6" s="75">
        <f t="shared" si="2"/>
        <v>900407.04799999995</v>
      </c>
      <c r="AF6" s="75">
        <f t="shared" si="3"/>
        <v>900400</v>
      </c>
      <c r="AG6" s="5">
        <v>95</v>
      </c>
      <c r="AH6" s="75">
        <f t="shared" si="4"/>
        <v>855380</v>
      </c>
      <c r="AI6" s="38">
        <f t="shared" si="5"/>
        <v>2461780</v>
      </c>
      <c r="AJ6" s="13" t="s">
        <v>556</v>
      </c>
      <c r="AK6" s="5" t="s">
        <v>39</v>
      </c>
      <c r="AL6" s="71" t="s">
        <v>39</v>
      </c>
      <c r="AM6" s="71"/>
    </row>
    <row r="7" spans="1:39" s="5" customFormat="1" x14ac:dyDescent="0.25">
      <c r="A7" s="13" t="s">
        <v>235</v>
      </c>
      <c r="B7" s="13" t="s">
        <v>39</v>
      </c>
      <c r="C7" s="13" t="s">
        <v>236</v>
      </c>
      <c r="D7" s="13" t="s">
        <v>237</v>
      </c>
      <c r="E7" s="13" t="s">
        <v>238</v>
      </c>
      <c r="F7" s="13" t="s">
        <v>239</v>
      </c>
      <c r="G7" s="13" t="s">
        <v>11</v>
      </c>
      <c r="H7" s="13" t="s">
        <v>240</v>
      </c>
      <c r="I7" s="13" t="s">
        <v>241</v>
      </c>
      <c r="J7" s="13" t="s">
        <v>74</v>
      </c>
      <c r="K7" s="13" t="s">
        <v>242</v>
      </c>
      <c r="L7" s="13" t="s">
        <v>37</v>
      </c>
      <c r="M7" s="13">
        <v>5</v>
      </c>
      <c r="N7" s="17">
        <v>2326000</v>
      </c>
      <c r="O7" s="17">
        <v>0</v>
      </c>
      <c r="P7" s="15">
        <v>136139</v>
      </c>
      <c r="Q7" s="16">
        <f t="shared" si="0"/>
        <v>17.085478812096461</v>
      </c>
      <c r="R7" s="13">
        <v>11</v>
      </c>
      <c r="S7" s="15">
        <v>6677</v>
      </c>
      <c r="T7" s="13">
        <v>25</v>
      </c>
      <c r="U7" s="13" t="s">
        <v>124</v>
      </c>
      <c r="V7" s="13">
        <f>130-K7</f>
        <v>98.8</v>
      </c>
      <c r="W7" s="13">
        <v>0</v>
      </c>
      <c r="X7" s="13">
        <v>30</v>
      </c>
      <c r="Y7" s="13">
        <v>0</v>
      </c>
      <c r="Z7" s="13">
        <v>5</v>
      </c>
      <c r="AA7" s="13">
        <v>20</v>
      </c>
      <c r="AB7" s="13">
        <f t="shared" si="1"/>
        <v>153.80000000000001</v>
      </c>
      <c r="AC7" s="13" t="s">
        <v>125</v>
      </c>
      <c r="AD7" s="36">
        <v>2200000</v>
      </c>
      <c r="AE7" s="36">
        <f t="shared" si="2"/>
        <v>2476119.3819999998</v>
      </c>
      <c r="AF7" s="36">
        <f t="shared" si="3"/>
        <v>2476100</v>
      </c>
      <c r="AG7" s="13">
        <v>80</v>
      </c>
      <c r="AH7" s="36">
        <f t="shared" si="4"/>
        <v>1980880</v>
      </c>
      <c r="AI7" s="38">
        <f t="shared" si="5"/>
        <v>4442660</v>
      </c>
      <c r="AJ7" s="13" t="s">
        <v>556</v>
      </c>
      <c r="AK7" s="13" t="s">
        <v>39</v>
      </c>
      <c r="AL7" s="13" t="s">
        <v>39</v>
      </c>
      <c r="AM7" s="13"/>
    </row>
    <row r="8" spans="1:39" s="5" customForma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7"/>
      <c r="O8" s="17"/>
      <c r="P8" s="15"/>
      <c r="Q8" s="16"/>
      <c r="R8" s="13"/>
      <c r="S8" s="15"/>
      <c r="T8" s="13"/>
      <c r="U8" s="13"/>
      <c r="V8" s="13"/>
      <c r="W8" s="13"/>
      <c r="X8" s="13"/>
      <c r="Y8" s="13"/>
      <c r="Z8" s="13"/>
      <c r="AA8" s="13"/>
      <c r="AB8" s="13"/>
      <c r="AC8" s="13"/>
      <c r="AD8" s="36"/>
      <c r="AE8" s="36"/>
      <c r="AF8" s="36"/>
      <c r="AG8" s="13"/>
      <c r="AJ8" s="13"/>
      <c r="AK8" s="13"/>
      <c r="AL8" s="83" t="s">
        <v>555</v>
      </c>
      <c r="AM8" s="80">
        <f>AI7</f>
        <v>4442660</v>
      </c>
    </row>
    <row r="9" spans="1:39" s="5" customForma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7"/>
      <c r="O9" s="17"/>
      <c r="P9" s="15"/>
      <c r="Q9" s="16"/>
      <c r="R9" s="13"/>
      <c r="S9" s="15"/>
      <c r="T9" s="13"/>
      <c r="U9" s="13"/>
      <c r="V9" s="13"/>
      <c r="W9" s="13"/>
      <c r="X9" s="13"/>
      <c r="Y9" s="13"/>
      <c r="Z9" s="13"/>
      <c r="AA9" s="13"/>
      <c r="AB9" s="13"/>
      <c r="AC9" s="13"/>
      <c r="AD9" s="36"/>
      <c r="AE9" s="36"/>
      <c r="AF9" s="36"/>
      <c r="AG9" s="13"/>
      <c r="AH9" s="36"/>
      <c r="AI9" s="38"/>
      <c r="AJ9" s="13"/>
      <c r="AK9" s="13"/>
      <c r="AL9" s="13"/>
      <c r="AM9" s="13"/>
    </row>
    <row r="10" spans="1:39" s="5" customForma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4"/>
      <c r="P10" s="15"/>
      <c r="Q10" s="16"/>
      <c r="R10" s="13"/>
      <c r="S10" s="15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36"/>
      <c r="AE10" s="36"/>
      <c r="AF10" s="36"/>
      <c r="AG10" s="13"/>
      <c r="AH10" s="36"/>
      <c r="AI10" s="38"/>
      <c r="AJ10" s="13"/>
      <c r="AK10" s="13"/>
      <c r="AL10" s="13"/>
      <c r="AM10" s="13"/>
    </row>
    <row r="11" spans="1:39" s="5" customFormat="1" x14ac:dyDescent="0.25">
      <c r="A11" s="18" t="s">
        <v>320</v>
      </c>
      <c r="B11" s="18" t="s">
        <v>39</v>
      </c>
      <c r="C11" s="18" t="s">
        <v>321</v>
      </c>
      <c r="D11" s="18" t="s">
        <v>322</v>
      </c>
      <c r="E11" s="18" t="s">
        <v>323</v>
      </c>
      <c r="F11" s="18" t="s">
        <v>324</v>
      </c>
      <c r="G11" s="18" t="s">
        <v>11</v>
      </c>
      <c r="H11" s="18" t="s">
        <v>325</v>
      </c>
      <c r="I11" s="18" t="s">
        <v>326</v>
      </c>
      <c r="J11" s="18" t="s">
        <v>25</v>
      </c>
      <c r="K11" s="18" t="s">
        <v>327</v>
      </c>
      <c r="L11" s="18" t="s">
        <v>328</v>
      </c>
      <c r="M11" s="18">
        <v>2</v>
      </c>
      <c r="N11" s="45">
        <v>7234502</v>
      </c>
      <c r="O11" s="45">
        <v>3921870</v>
      </c>
      <c r="P11" s="19">
        <v>334309</v>
      </c>
      <c r="Q11" s="35">
        <f t="shared" si="0"/>
        <v>21.640165236353194</v>
      </c>
      <c r="R11" s="18">
        <v>13</v>
      </c>
      <c r="S11" s="19">
        <v>18561</v>
      </c>
      <c r="T11" s="18">
        <v>0</v>
      </c>
      <c r="U11" s="18" t="s">
        <v>35</v>
      </c>
      <c r="V11" s="18">
        <f>100-K11</f>
        <v>85.5</v>
      </c>
      <c r="W11" s="18">
        <v>60</v>
      </c>
      <c r="X11" s="18">
        <v>30</v>
      </c>
      <c r="Y11" s="18">
        <v>0</v>
      </c>
      <c r="Z11" s="18">
        <v>5</v>
      </c>
      <c r="AA11" s="18">
        <v>25</v>
      </c>
      <c r="AB11" s="18">
        <f t="shared" si="1"/>
        <v>205.5</v>
      </c>
      <c r="AC11" s="18"/>
      <c r="AD11" s="37">
        <v>950400</v>
      </c>
      <c r="AE11" s="48">
        <f t="shared" si="2"/>
        <v>1069683.5730239998</v>
      </c>
      <c r="AF11" s="37">
        <f t="shared" si="3"/>
        <v>1069700</v>
      </c>
      <c r="AG11" s="18">
        <v>95</v>
      </c>
      <c r="AH11" s="37">
        <f t="shared" si="4"/>
        <v>1016215</v>
      </c>
      <c r="AI11" s="37">
        <v>0</v>
      </c>
      <c r="AJ11" s="18" t="s">
        <v>556</v>
      </c>
      <c r="AK11" s="18" t="s">
        <v>39</v>
      </c>
      <c r="AL11" s="18" t="s">
        <v>11</v>
      </c>
      <c r="AM11" s="20">
        <f>AH11</f>
        <v>1016215</v>
      </c>
    </row>
    <row r="12" spans="1:39" s="5" customFormat="1" x14ac:dyDescent="0.25">
      <c r="A12" s="18" t="s">
        <v>141</v>
      </c>
      <c r="B12" s="18" t="s">
        <v>11</v>
      </c>
      <c r="C12" s="18" t="s">
        <v>142</v>
      </c>
      <c r="D12" s="18" t="s">
        <v>143</v>
      </c>
      <c r="E12" s="18" t="s">
        <v>144</v>
      </c>
      <c r="F12" s="18" t="s">
        <v>145</v>
      </c>
      <c r="G12" s="18" t="s">
        <v>11</v>
      </c>
      <c r="H12" s="18" t="s">
        <v>146</v>
      </c>
      <c r="I12" s="18" t="s">
        <v>147</v>
      </c>
      <c r="J12" s="18" t="s">
        <v>25</v>
      </c>
      <c r="K12" s="18" t="s">
        <v>148</v>
      </c>
      <c r="L12" s="18" t="s">
        <v>37</v>
      </c>
      <c r="M12" s="18">
        <v>4</v>
      </c>
      <c r="N12" s="45">
        <v>6271990</v>
      </c>
      <c r="O12" s="45">
        <v>5314390</v>
      </c>
      <c r="P12" s="19">
        <v>532211</v>
      </c>
      <c r="Q12" s="35">
        <f t="shared" si="0"/>
        <v>11.784780848197425</v>
      </c>
      <c r="R12" s="18">
        <v>30</v>
      </c>
      <c r="S12" s="19">
        <v>58119</v>
      </c>
      <c r="T12" s="18">
        <v>50</v>
      </c>
      <c r="U12" s="18" t="s">
        <v>149</v>
      </c>
      <c r="V12" s="18">
        <f>100-K12</f>
        <v>77.400000000000006</v>
      </c>
      <c r="W12" s="18">
        <v>20</v>
      </c>
      <c r="X12" s="18">
        <v>30</v>
      </c>
      <c r="Y12" s="18">
        <v>0</v>
      </c>
      <c r="Z12" s="18">
        <v>15</v>
      </c>
      <c r="AA12" s="18">
        <v>10</v>
      </c>
      <c r="AB12" s="18">
        <f t="shared" si="1"/>
        <v>152.4</v>
      </c>
      <c r="AC12" s="18" t="s">
        <v>506</v>
      </c>
      <c r="AD12" s="37">
        <v>1700000</v>
      </c>
      <c r="AE12" s="37">
        <f t="shared" si="2"/>
        <v>1913364.977</v>
      </c>
      <c r="AF12" s="37">
        <f t="shared" si="3"/>
        <v>1913400</v>
      </c>
      <c r="AG12" s="77">
        <v>80</v>
      </c>
      <c r="AH12" s="37">
        <f t="shared" si="4"/>
        <v>1530720</v>
      </c>
      <c r="AI12" s="37">
        <v>0</v>
      </c>
      <c r="AJ12" s="18" t="s">
        <v>556</v>
      </c>
      <c r="AK12" s="37" t="s">
        <v>39</v>
      </c>
      <c r="AL12" s="37" t="s">
        <v>11</v>
      </c>
      <c r="AM12" s="20">
        <f>AM11+AH12</f>
        <v>2546935</v>
      </c>
    </row>
    <row r="13" spans="1:39" s="5" customFormat="1" x14ac:dyDescent="0.25">
      <c r="A13" s="18" t="s">
        <v>499</v>
      </c>
      <c r="B13" s="18" t="s">
        <v>11</v>
      </c>
      <c r="C13" s="18" t="s">
        <v>500</v>
      </c>
      <c r="D13" s="18" t="s">
        <v>464</v>
      </c>
      <c r="E13" s="18" t="s">
        <v>501</v>
      </c>
      <c r="F13" s="18" t="s">
        <v>502</v>
      </c>
      <c r="G13" s="18" t="s">
        <v>11</v>
      </c>
      <c r="H13" s="18" t="s">
        <v>247</v>
      </c>
      <c r="I13" s="18" t="s">
        <v>503</v>
      </c>
      <c r="J13" s="18" t="s">
        <v>25</v>
      </c>
      <c r="K13" s="18" t="s">
        <v>504</v>
      </c>
      <c r="L13" s="18" t="s">
        <v>37</v>
      </c>
      <c r="M13" s="18">
        <v>3</v>
      </c>
      <c r="N13" s="45">
        <v>5319379</v>
      </c>
      <c r="O13" s="45">
        <v>720765</v>
      </c>
      <c r="P13" s="19">
        <v>254214</v>
      </c>
      <c r="Q13" s="35">
        <f t="shared" si="0"/>
        <v>20.924807445695357</v>
      </c>
      <c r="R13" s="18">
        <v>24</v>
      </c>
      <c r="S13" s="19">
        <v>34122</v>
      </c>
      <c r="T13" s="18">
        <v>80</v>
      </c>
      <c r="U13" s="18" t="s">
        <v>35</v>
      </c>
      <c r="V13" s="18">
        <f>100-K13</f>
        <v>62.1</v>
      </c>
      <c r="W13" s="18">
        <v>40</v>
      </c>
      <c r="X13" s="18">
        <v>30</v>
      </c>
      <c r="Y13" s="18">
        <v>0</v>
      </c>
      <c r="Z13" s="18">
        <v>10</v>
      </c>
      <c r="AA13" s="18">
        <v>0</v>
      </c>
      <c r="AB13" s="18">
        <f t="shared" si="1"/>
        <v>142.1</v>
      </c>
      <c r="AC13" s="18" t="s">
        <v>507</v>
      </c>
      <c r="AD13" s="37">
        <v>1351200</v>
      </c>
      <c r="AE13" s="37">
        <f t="shared" si="2"/>
        <v>1520787.5040719998</v>
      </c>
      <c r="AF13" s="37">
        <f t="shared" si="3"/>
        <v>1520800</v>
      </c>
      <c r="AG13" s="18">
        <v>95</v>
      </c>
      <c r="AH13" s="37">
        <f t="shared" si="4"/>
        <v>1444760</v>
      </c>
      <c r="AI13" s="37">
        <v>0</v>
      </c>
      <c r="AJ13" s="18" t="s">
        <v>556</v>
      </c>
      <c r="AK13" s="18" t="s">
        <v>11</v>
      </c>
      <c r="AL13" s="18" t="s">
        <v>11</v>
      </c>
      <c r="AM13" s="20">
        <f t="shared" ref="AM13:AM18" si="6">AM12+AH13</f>
        <v>3991695</v>
      </c>
    </row>
    <row r="14" spans="1:39" s="5" customFormat="1" x14ac:dyDescent="0.25">
      <c r="A14" s="18" t="s">
        <v>303</v>
      </c>
      <c r="B14" s="18" t="s">
        <v>11</v>
      </c>
      <c r="C14" s="18" t="s">
        <v>304</v>
      </c>
      <c r="D14" s="18" t="s">
        <v>305</v>
      </c>
      <c r="E14" s="18" t="s">
        <v>306</v>
      </c>
      <c r="F14" s="18" t="s">
        <v>307</v>
      </c>
      <c r="G14" s="18" t="s">
        <v>11</v>
      </c>
      <c r="H14" s="18" t="s">
        <v>308</v>
      </c>
      <c r="I14" s="18" t="s">
        <v>309</v>
      </c>
      <c r="J14" s="18" t="s">
        <v>25</v>
      </c>
      <c r="K14" s="18" t="s">
        <v>310</v>
      </c>
      <c r="L14" s="18" t="s">
        <v>37</v>
      </c>
      <c r="M14" s="18">
        <v>4</v>
      </c>
      <c r="N14" s="45">
        <v>6703514</v>
      </c>
      <c r="O14" s="45">
        <v>3690940</v>
      </c>
      <c r="P14" s="19">
        <v>334369</v>
      </c>
      <c r="Q14" s="35">
        <f t="shared" si="0"/>
        <v>20.048252080785002</v>
      </c>
      <c r="R14" s="18">
        <v>34</v>
      </c>
      <c r="S14" s="19">
        <v>39148</v>
      </c>
      <c r="T14" s="18">
        <v>50</v>
      </c>
      <c r="U14" s="18" t="s">
        <v>35</v>
      </c>
      <c r="V14" s="18">
        <f>100-K14</f>
        <v>69.3</v>
      </c>
      <c r="W14" s="18">
        <v>20</v>
      </c>
      <c r="X14" s="18">
        <v>30</v>
      </c>
      <c r="Y14" s="18">
        <v>0</v>
      </c>
      <c r="Z14" s="18">
        <v>10</v>
      </c>
      <c r="AA14" s="18">
        <v>10</v>
      </c>
      <c r="AB14" s="18">
        <f t="shared" si="1"/>
        <v>139.30000000000001</v>
      </c>
      <c r="AC14" s="18" t="s">
        <v>508</v>
      </c>
      <c r="AD14" s="37">
        <v>1600000</v>
      </c>
      <c r="AE14" s="37">
        <f t="shared" si="2"/>
        <v>1800814.0959999999</v>
      </c>
      <c r="AF14" s="37">
        <f t="shared" si="3"/>
        <v>1800800</v>
      </c>
      <c r="AG14" s="18">
        <v>95</v>
      </c>
      <c r="AH14" s="37">
        <f t="shared" si="4"/>
        <v>1710760</v>
      </c>
      <c r="AI14" s="37">
        <v>0</v>
      </c>
      <c r="AJ14" s="18" t="s">
        <v>556</v>
      </c>
      <c r="AK14" s="18" t="s">
        <v>39</v>
      </c>
      <c r="AL14" s="18" t="s">
        <v>11</v>
      </c>
      <c r="AM14" s="20">
        <f t="shared" si="6"/>
        <v>5702455</v>
      </c>
    </row>
    <row r="15" spans="1:39" s="5" customFormat="1" x14ac:dyDescent="0.25">
      <c r="A15" s="18" t="s">
        <v>93</v>
      </c>
      <c r="B15" s="18" t="s">
        <v>11</v>
      </c>
      <c r="C15" s="18" t="s">
        <v>94</v>
      </c>
      <c r="D15" s="18" t="s">
        <v>95</v>
      </c>
      <c r="E15" s="18" t="s">
        <v>96</v>
      </c>
      <c r="F15" s="18" t="s">
        <v>97</v>
      </c>
      <c r="G15" s="18" t="s">
        <v>11</v>
      </c>
      <c r="H15" s="18" t="s">
        <v>98</v>
      </c>
      <c r="I15" s="18" t="s">
        <v>99</v>
      </c>
      <c r="J15" s="18" t="s">
        <v>74</v>
      </c>
      <c r="K15" s="18" t="s">
        <v>100</v>
      </c>
      <c r="L15" s="18" t="s">
        <v>83</v>
      </c>
      <c r="M15" s="18">
        <v>4</v>
      </c>
      <c r="N15" s="45">
        <v>4865585</v>
      </c>
      <c r="O15" s="45">
        <v>2561335</v>
      </c>
      <c r="P15" s="19">
        <v>305436</v>
      </c>
      <c r="Q15" s="35">
        <f t="shared" si="0"/>
        <v>15.929965688392986</v>
      </c>
      <c r="R15" s="18">
        <v>14</v>
      </c>
      <c r="S15" s="19">
        <v>26818</v>
      </c>
      <c r="T15" s="18">
        <v>105</v>
      </c>
      <c r="U15" s="18" t="s">
        <v>35</v>
      </c>
      <c r="V15" s="18">
        <f>130-K15</f>
        <v>77.900000000000006</v>
      </c>
      <c r="W15" s="18">
        <v>20</v>
      </c>
      <c r="X15" s="18">
        <v>30</v>
      </c>
      <c r="Y15" s="18">
        <v>0</v>
      </c>
      <c r="Z15" s="18">
        <v>10</v>
      </c>
      <c r="AA15" s="18">
        <v>0</v>
      </c>
      <c r="AB15" s="18">
        <f t="shared" si="1"/>
        <v>137.9</v>
      </c>
      <c r="AC15" s="18" t="s">
        <v>509</v>
      </c>
      <c r="AD15" s="37">
        <v>469150</v>
      </c>
      <c r="AE15" s="45">
        <f t="shared" si="2"/>
        <v>528032.45821149996</v>
      </c>
      <c r="AF15" s="45">
        <f t="shared" si="3"/>
        <v>528000</v>
      </c>
      <c r="AG15" s="18">
        <v>95</v>
      </c>
      <c r="AH15" s="45">
        <f t="shared" si="4"/>
        <v>501600</v>
      </c>
      <c r="AI15" s="37">
        <v>0</v>
      </c>
      <c r="AJ15" s="18" t="s">
        <v>556</v>
      </c>
      <c r="AK15" s="18" t="s">
        <v>39</v>
      </c>
      <c r="AL15" s="18" t="s">
        <v>11</v>
      </c>
      <c r="AM15" s="20">
        <f t="shared" si="6"/>
        <v>6204055</v>
      </c>
    </row>
    <row r="16" spans="1:39" s="5" customFormat="1" x14ac:dyDescent="0.25">
      <c r="A16" s="58" t="s">
        <v>141</v>
      </c>
      <c r="B16" s="58" t="s">
        <v>11</v>
      </c>
      <c r="C16" s="58" t="s">
        <v>520</v>
      </c>
      <c r="D16" s="58" t="s">
        <v>521</v>
      </c>
      <c r="E16" s="58" t="s">
        <v>522</v>
      </c>
      <c r="F16" s="58" t="s">
        <v>523</v>
      </c>
      <c r="G16" s="58" t="s">
        <v>11</v>
      </c>
      <c r="H16" s="58" t="s">
        <v>524</v>
      </c>
      <c r="I16" s="58" t="s">
        <v>525</v>
      </c>
      <c r="J16" s="58" t="s">
        <v>25</v>
      </c>
      <c r="K16" s="58" t="s">
        <v>526</v>
      </c>
      <c r="L16" s="58" t="s">
        <v>37</v>
      </c>
      <c r="M16" s="58">
        <v>4</v>
      </c>
      <c r="N16" s="59">
        <v>6271990</v>
      </c>
      <c r="O16" s="59">
        <v>5314390</v>
      </c>
      <c r="P16" s="60">
        <v>532211</v>
      </c>
      <c r="Q16" s="61">
        <f t="shared" si="0"/>
        <v>11.784780848197425</v>
      </c>
      <c r="R16" s="58">
        <v>30</v>
      </c>
      <c r="S16" s="60">
        <v>58119</v>
      </c>
      <c r="T16" s="58">
        <v>50</v>
      </c>
      <c r="U16" s="58" t="s">
        <v>319</v>
      </c>
      <c r="V16" s="58">
        <f>100-K16</f>
        <v>60.4</v>
      </c>
      <c r="W16" s="58">
        <v>20</v>
      </c>
      <c r="X16" s="58">
        <v>30</v>
      </c>
      <c r="Y16" s="58">
        <v>0</v>
      </c>
      <c r="Z16" s="58">
        <v>15</v>
      </c>
      <c r="AA16" s="58">
        <v>10</v>
      </c>
      <c r="AB16" s="58">
        <f t="shared" si="1"/>
        <v>135.4</v>
      </c>
      <c r="AC16" s="58" t="s">
        <v>519</v>
      </c>
      <c r="AD16" s="57">
        <v>2500000</v>
      </c>
      <c r="AE16" s="57">
        <f t="shared" si="2"/>
        <v>2813772.0249999999</v>
      </c>
      <c r="AF16" s="57">
        <f t="shared" si="3"/>
        <v>2813800</v>
      </c>
      <c r="AG16" s="58">
        <v>80</v>
      </c>
      <c r="AH16" s="57">
        <f t="shared" si="4"/>
        <v>2251040</v>
      </c>
      <c r="AI16" s="57">
        <v>0</v>
      </c>
      <c r="AJ16" s="58">
        <v>28</v>
      </c>
      <c r="AK16" s="58" t="s">
        <v>39</v>
      </c>
      <c r="AL16" s="58" t="s">
        <v>11</v>
      </c>
      <c r="AM16" s="76">
        <f t="shared" si="6"/>
        <v>8455095</v>
      </c>
    </row>
    <row r="17" spans="1:39" s="5" customFormat="1" x14ac:dyDescent="0.25">
      <c r="A17" s="18" t="s">
        <v>287</v>
      </c>
      <c r="B17" s="18" t="s">
        <v>11</v>
      </c>
      <c r="C17" s="18" t="s">
        <v>288</v>
      </c>
      <c r="D17" s="18" t="s">
        <v>289</v>
      </c>
      <c r="E17" s="18" t="s">
        <v>290</v>
      </c>
      <c r="F17" s="18" t="s">
        <v>291</v>
      </c>
      <c r="G17" s="18" t="s">
        <v>11</v>
      </c>
      <c r="H17" s="18" t="s">
        <v>292</v>
      </c>
      <c r="I17" s="18" t="s">
        <v>293</v>
      </c>
      <c r="J17" s="18" t="s">
        <v>25</v>
      </c>
      <c r="K17" s="18" t="s">
        <v>294</v>
      </c>
      <c r="L17" s="18" t="s">
        <v>37</v>
      </c>
      <c r="M17" s="18">
        <v>4</v>
      </c>
      <c r="N17" s="45">
        <v>3845826</v>
      </c>
      <c r="O17" s="45">
        <v>2386080</v>
      </c>
      <c r="P17" s="19">
        <v>193481</v>
      </c>
      <c r="Q17" s="35">
        <f t="shared" si="0"/>
        <v>19.8770215163246</v>
      </c>
      <c r="R17" s="18">
        <v>18</v>
      </c>
      <c r="S17" s="19">
        <v>21227</v>
      </c>
      <c r="T17" s="18">
        <v>70</v>
      </c>
      <c r="U17" s="18" t="s">
        <v>35</v>
      </c>
      <c r="V17" s="18">
        <f>100-K17</f>
        <v>74.2</v>
      </c>
      <c r="W17" s="18">
        <v>20</v>
      </c>
      <c r="X17" s="18">
        <v>30</v>
      </c>
      <c r="Y17" s="18">
        <v>0</v>
      </c>
      <c r="Z17" s="18">
        <v>5</v>
      </c>
      <c r="AA17" s="18">
        <v>0</v>
      </c>
      <c r="AB17" s="18">
        <f t="shared" si="1"/>
        <v>129.19999999999999</v>
      </c>
      <c r="AC17" s="18" t="s">
        <v>510</v>
      </c>
      <c r="AD17" s="37">
        <v>491400</v>
      </c>
      <c r="AE17" s="37">
        <f t="shared" si="2"/>
        <v>553075.02923400002</v>
      </c>
      <c r="AF17" s="37">
        <f t="shared" si="3"/>
        <v>553100</v>
      </c>
      <c r="AG17" s="18">
        <v>80</v>
      </c>
      <c r="AH17" s="37">
        <f t="shared" si="4"/>
        <v>442480</v>
      </c>
      <c r="AI17" s="37">
        <v>0</v>
      </c>
      <c r="AJ17" s="18" t="s">
        <v>556</v>
      </c>
      <c r="AK17" s="18" t="s">
        <v>11</v>
      </c>
      <c r="AL17" s="18" t="s">
        <v>11</v>
      </c>
      <c r="AM17" s="20">
        <f t="shared" si="6"/>
        <v>8897575</v>
      </c>
    </row>
    <row r="18" spans="1:39" s="5" customFormat="1" x14ac:dyDescent="0.25">
      <c r="A18" s="58" t="s">
        <v>396</v>
      </c>
      <c r="B18" s="58" t="s">
        <v>39</v>
      </c>
      <c r="C18" s="58" t="s">
        <v>533</v>
      </c>
      <c r="D18" s="58" t="s">
        <v>534</v>
      </c>
      <c r="E18" s="58" t="s">
        <v>535</v>
      </c>
      <c r="F18" s="58" t="s">
        <v>536</v>
      </c>
      <c r="G18" s="58" t="s">
        <v>11</v>
      </c>
      <c r="H18" s="58" t="s">
        <v>537</v>
      </c>
      <c r="I18" s="58" t="s">
        <v>538</v>
      </c>
      <c r="J18" s="58" t="s">
        <v>25</v>
      </c>
      <c r="K18" s="58" t="s">
        <v>539</v>
      </c>
      <c r="L18" s="58" t="s">
        <v>83</v>
      </c>
      <c r="M18" s="58">
        <v>4</v>
      </c>
      <c r="N18" s="59">
        <v>4839680</v>
      </c>
      <c r="O18" s="59">
        <v>4839680</v>
      </c>
      <c r="P18" s="60">
        <v>1213591</v>
      </c>
      <c r="Q18" s="61">
        <f t="shared" si="0"/>
        <v>3.9879003717067776</v>
      </c>
      <c r="R18" s="58">
        <v>6</v>
      </c>
      <c r="S18" s="60">
        <v>41087</v>
      </c>
      <c r="T18" s="58">
        <v>105</v>
      </c>
      <c r="U18" s="58" t="s">
        <v>540</v>
      </c>
      <c r="V18" s="58">
        <f>100-K18</f>
        <v>54.5</v>
      </c>
      <c r="W18" s="58">
        <v>20</v>
      </c>
      <c r="X18" s="58">
        <v>30</v>
      </c>
      <c r="Y18" s="58">
        <v>5</v>
      </c>
      <c r="Z18" s="58">
        <v>15</v>
      </c>
      <c r="AA18" s="58">
        <v>0</v>
      </c>
      <c r="AB18" s="58">
        <f t="shared" si="1"/>
        <v>124.5</v>
      </c>
      <c r="AC18" s="58" t="s">
        <v>519</v>
      </c>
      <c r="AD18" s="57">
        <v>2465900</v>
      </c>
      <c r="AE18" s="57">
        <f t="shared" si="2"/>
        <v>2775392.1745789996</v>
      </c>
      <c r="AF18" s="57">
        <f t="shared" si="3"/>
        <v>2775400</v>
      </c>
      <c r="AG18" s="58">
        <v>95</v>
      </c>
      <c r="AH18" s="57">
        <f t="shared" si="4"/>
        <v>2636630</v>
      </c>
      <c r="AI18" s="57">
        <v>0</v>
      </c>
      <c r="AJ18" s="58">
        <v>28</v>
      </c>
      <c r="AK18" s="58" t="s">
        <v>39</v>
      </c>
      <c r="AL18" s="58" t="s">
        <v>11</v>
      </c>
      <c r="AM18" s="76">
        <f t="shared" si="6"/>
        <v>11534205</v>
      </c>
    </row>
    <row r="19" spans="1:39" s="5" customForma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5"/>
      <c r="O19" s="45"/>
      <c r="P19" s="19"/>
      <c r="Q19" s="35"/>
      <c r="R19" s="18"/>
      <c r="S19" s="19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37"/>
      <c r="AE19" s="37"/>
      <c r="AF19" s="37"/>
      <c r="AG19" s="18"/>
      <c r="AH19" s="37"/>
      <c r="AI19" s="18"/>
      <c r="AJ19" s="18"/>
      <c r="AK19" s="18"/>
      <c r="AL19" s="81" t="s">
        <v>555</v>
      </c>
      <c r="AM19" s="82">
        <f>AM18</f>
        <v>11534205</v>
      </c>
    </row>
    <row r="20" spans="1:39" s="5" customForma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45"/>
      <c r="O20" s="45"/>
      <c r="P20" s="19"/>
      <c r="Q20" s="35"/>
      <c r="R20" s="18"/>
      <c r="S20" s="19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37"/>
      <c r="AE20" s="37"/>
      <c r="AF20" s="37"/>
      <c r="AG20" s="18"/>
      <c r="AH20" s="37"/>
      <c r="AI20" s="18"/>
      <c r="AJ20" s="18"/>
      <c r="AK20" s="18"/>
      <c r="AL20" s="18"/>
      <c r="AM20" s="18"/>
    </row>
    <row r="21" spans="1:39" s="5" customForma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45"/>
      <c r="O21" s="45"/>
      <c r="P21" s="19"/>
      <c r="Q21" s="35"/>
      <c r="R21" s="18"/>
      <c r="S21" s="19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37"/>
      <c r="AE21" s="37"/>
      <c r="AF21" s="37"/>
      <c r="AG21" s="18"/>
      <c r="AH21" s="37"/>
      <c r="AI21" s="18"/>
      <c r="AJ21" s="18"/>
      <c r="AK21" s="18"/>
      <c r="AL21" s="18"/>
      <c r="AM21" s="18"/>
    </row>
    <row r="22" spans="1:39" s="5" customFormat="1" x14ac:dyDescent="0.25">
      <c r="A22" s="18" t="s">
        <v>351</v>
      </c>
      <c r="B22" s="18" t="s">
        <v>11</v>
      </c>
      <c r="C22" s="18" t="s">
        <v>352</v>
      </c>
      <c r="D22" s="18" t="s">
        <v>353</v>
      </c>
      <c r="E22" s="18" t="s">
        <v>354</v>
      </c>
      <c r="F22" s="18" t="s">
        <v>355</v>
      </c>
      <c r="G22" s="18" t="s">
        <v>11</v>
      </c>
      <c r="H22" s="18" t="s">
        <v>356</v>
      </c>
      <c r="I22" s="18" t="s">
        <v>357</v>
      </c>
      <c r="J22" s="18" t="s">
        <v>25</v>
      </c>
      <c r="K22" s="18" t="s">
        <v>234</v>
      </c>
      <c r="L22" s="18" t="s">
        <v>83</v>
      </c>
      <c r="M22" s="18">
        <v>4</v>
      </c>
      <c r="N22" s="45">
        <v>7274316</v>
      </c>
      <c r="O22" s="45">
        <v>384800</v>
      </c>
      <c r="P22" s="19">
        <v>203773</v>
      </c>
      <c r="Q22" s="35">
        <f t="shared" ref="Q22:Q27" si="7">N22/P22</f>
        <v>35.69813468909031</v>
      </c>
      <c r="R22" s="18">
        <v>14</v>
      </c>
      <c r="S22" s="19">
        <v>36073</v>
      </c>
      <c r="T22" s="18">
        <v>150</v>
      </c>
      <c r="U22" s="18" t="s">
        <v>35</v>
      </c>
      <c r="V22" s="18">
        <f>100-K22</f>
        <v>51.6</v>
      </c>
      <c r="W22" s="18">
        <v>20</v>
      </c>
      <c r="X22" s="18">
        <v>30</v>
      </c>
      <c r="Y22" s="18">
        <v>0</v>
      </c>
      <c r="Z22" s="18">
        <v>10</v>
      </c>
      <c r="AA22" s="18">
        <v>0</v>
      </c>
      <c r="AB22" s="18">
        <f t="shared" ref="AB22:AB27" si="8">SUM(V22:AA22)</f>
        <v>111.6</v>
      </c>
      <c r="AC22" s="18" t="s">
        <v>511</v>
      </c>
      <c r="AD22" s="37">
        <v>3000000</v>
      </c>
      <c r="AE22" s="37">
        <f t="shared" ref="AE22:AE27" si="9">SUM(AD22*1.03^4)</f>
        <v>3376526.4299999997</v>
      </c>
      <c r="AF22" s="37">
        <f t="shared" ref="AF22:AF27" si="10">MROUND(AE22,100)</f>
        <v>3376500</v>
      </c>
      <c r="AG22" s="18">
        <v>95</v>
      </c>
      <c r="AH22" s="37">
        <f>AF22*AG22/100</f>
        <v>3207675</v>
      </c>
      <c r="AI22" s="37">
        <v>0</v>
      </c>
      <c r="AJ22" s="18">
        <v>29</v>
      </c>
      <c r="AK22" s="18" t="s">
        <v>39</v>
      </c>
      <c r="AL22" s="18" t="s">
        <v>11</v>
      </c>
      <c r="AM22" s="20">
        <f>AH22</f>
        <v>3207675</v>
      </c>
    </row>
    <row r="23" spans="1:39" s="5" customFormat="1" x14ac:dyDescent="0.25">
      <c r="A23" s="58" t="s">
        <v>75</v>
      </c>
      <c r="B23" s="58" t="s">
        <v>39</v>
      </c>
      <c r="C23" s="58" t="s">
        <v>527</v>
      </c>
      <c r="D23" s="58" t="s">
        <v>528</v>
      </c>
      <c r="E23" s="58" t="s">
        <v>529</v>
      </c>
      <c r="F23" s="58" t="s">
        <v>530</v>
      </c>
      <c r="G23" s="58" t="s">
        <v>11</v>
      </c>
      <c r="H23" s="58" t="s">
        <v>114</v>
      </c>
      <c r="I23" s="58" t="s">
        <v>531</v>
      </c>
      <c r="J23" s="58" t="s">
        <v>74</v>
      </c>
      <c r="K23" s="58" t="s">
        <v>532</v>
      </c>
      <c r="L23" s="58" t="s">
        <v>83</v>
      </c>
      <c r="M23" s="58">
        <v>4</v>
      </c>
      <c r="N23" s="59">
        <v>5060174</v>
      </c>
      <c r="O23" s="59">
        <v>2433320</v>
      </c>
      <c r="P23" s="60">
        <v>402271</v>
      </c>
      <c r="Q23" s="61">
        <f t="shared" si="7"/>
        <v>12.57901762742032</v>
      </c>
      <c r="R23" s="58">
        <v>9</v>
      </c>
      <c r="S23" s="60">
        <v>14811</v>
      </c>
      <c r="T23" s="58">
        <v>150</v>
      </c>
      <c r="U23" s="58" t="s">
        <v>92</v>
      </c>
      <c r="V23" s="58">
        <f>130-K23</f>
        <v>72.099999999999994</v>
      </c>
      <c r="W23" s="58">
        <v>20</v>
      </c>
      <c r="X23" s="58">
        <v>30</v>
      </c>
      <c r="Y23" s="58">
        <v>0</v>
      </c>
      <c r="Z23" s="58">
        <v>5</v>
      </c>
      <c r="AA23" s="58">
        <v>0</v>
      </c>
      <c r="AB23" s="58">
        <f t="shared" si="8"/>
        <v>127.1</v>
      </c>
      <c r="AC23" s="58" t="s">
        <v>519</v>
      </c>
      <c r="AD23" s="57">
        <v>650000</v>
      </c>
      <c r="AE23" s="57">
        <f t="shared" si="9"/>
        <v>731580.72649999999</v>
      </c>
      <c r="AF23" s="57">
        <f t="shared" si="10"/>
        <v>731600</v>
      </c>
      <c r="AG23" s="58">
        <v>95</v>
      </c>
      <c r="AH23" s="57">
        <f t="shared" ref="AH23:AH27" si="11">AF23*AG23/100</f>
        <v>695020</v>
      </c>
      <c r="AI23" s="58"/>
      <c r="AJ23" s="58" t="s">
        <v>554</v>
      </c>
      <c r="AK23" s="58" t="s">
        <v>39</v>
      </c>
      <c r="AL23" s="58" t="s">
        <v>11</v>
      </c>
      <c r="AM23" s="76">
        <f>AM22+AH23</f>
        <v>3902695</v>
      </c>
    </row>
    <row r="24" spans="1:39" s="5" customFormat="1" x14ac:dyDescent="0.25">
      <c r="A24" s="58" t="s">
        <v>541</v>
      </c>
      <c r="B24" s="58" t="s">
        <v>39</v>
      </c>
      <c r="C24" s="58" t="s">
        <v>542</v>
      </c>
      <c r="D24" s="58" t="s">
        <v>543</v>
      </c>
      <c r="E24" s="58" t="s">
        <v>544</v>
      </c>
      <c r="F24" s="58" t="s">
        <v>545</v>
      </c>
      <c r="G24" s="58" t="s">
        <v>11</v>
      </c>
      <c r="H24" s="58" t="s">
        <v>546</v>
      </c>
      <c r="I24" s="58" t="s">
        <v>460</v>
      </c>
      <c r="J24" s="58" t="s">
        <v>25</v>
      </c>
      <c r="K24" s="58" t="s">
        <v>547</v>
      </c>
      <c r="L24" s="58" t="s">
        <v>83</v>
      </c>
      <c r="M24" s="58">
        <v>4</v>
      </c>
      <c r="N24" s="59">
        <v>1106280</v>
      </c>
      <c r="O24" s="59">
        <v>915280</v>
      </c>
      <c r="P24" s="60">
        <v>282379</v>
      </c>
      <c r="Q24" s="61">
        <f t="shared" si="7"/>
        <v>3.9177134276982355</v>
      </c>
      <c r="R24" s="58">
        <v>15</v>
      </c>
      <c r="S24" s="60">
        <v>14443</v>
      </c>
      <c r="T24" s="58">
        <v>140</v>
      </c>
      <c r="U24" s="58" t="s">
        <v>35</v>
      </c>
      <c r="V24" s="58">
        <f>100-K24</f>
        <v>56.2</v>
      </c>
      <c r="W24" s="58">
        <v>20</v>
      </c>
      <c r="X24" s="58">
        <v>30</v>
      </c>
      <c r="Y24" s="58">
        <v>5</v>
      </c>
      <c r="Z24" s="58">
        <v>5</v>
      </c>
      <c r="AA24" s="58">
        <v>0</v>
      </c>
      <c r="AB24" s="58">
        <f t="shared" si="8"/>
        <v>116.2</v>
      </c>
      <c r="AC24" s="58" t="s">
        <v>519</v>
      </c>
      <c r="AD24" s="57">
        <v>1016500</v>
      </c>
      <c r="AE24" s="57">
        <f t="shared" si="9"/>
        <v>1144079.7053649998</v>
      </c>
      <c r="AF24" s="57">
        <f t="shared" si="10"/>
        <v>1144100</v>
      </c>
      <c r="AG24" s="58">
        <v>80</v>
      </c>
      <c r="AH24" s="57">
        <f t="shared" si="11"/>
        <v>915280</v>
      </c>
      <c r="AI24" s="58"/>
      <c r="AJ24" s="58" t="s">
        <v>554</v>
      </c>
      <c r="AK24" s="58" t="s">
        <v>39</v>
      </c>
      <c r="AL24" s="58" t="s">
        <v>11</v>
      </c>
      <c r="AM24" s="76">
        <f t="shared" ref="AM24:AM27" si="12">AM23+AH24</f>
        <v>4817975</v>
      </c>
    </row>
    <row r="25" spans="1:39" s="5" customFormat="1" x14ac:dyDescent="0.25">
      <c r="A25" s="66" t="s">
        <v>419</v>
      </c>
      <c r="B25" s="66" t="s">
        <v>39</v>
      </c>
      <c r="C25" s="66" t="s">
        <v>420</v>
      </c>
      <c r="D25" s="66" t="s">
        <v>421</v>
      </c>
      <c r="E25" s="66" t="s">
        <v>422</v>
      </c>
      <c r="F25" s="66" t="s">
        <v>423</v>
      </c>
      <c r="G25" s="66" t="s">
        <v>11</v>
      </c>
      <c r="H25" s="66" t="s">
        <v>424</v>
      </c>
      <c r="I25" s="66" t="s">
        <v>425</v>
      </c>
      <c r="J25" s="66" t="s">
        <v>25</v>
      </c>
      <c r="K25" s="66">
        <v>54.8</v>
      </c>
      <c r="L25" s="66" t="s">
        <v>83</v>
      </c>
      <c r="M25" s="66">
        <v>4</v>
      </c>
      <c r="N25" s="67">
        <v>2425400</v>
      </c>
      <c r="O25" s="67">
        <v>0</v>
      </c>
      <c r="P25" s="68">
        <v>297678</v>
      </c>
      <c r="Q25" s="69">
        <f t="shared" si="7"/>
        <v>8.1477300976222633</v>
      </c>
      <c r="R25" s="66">
        <v>6</v>
      </c>
      <c r="S25" s="68">
        <v>16121</v>
      </c>
      <c r="T25" s="66">
        <v>105</v>
      </c>
      <c r="U25" s="66" t="s">
        <v>124</v>
      </c>
      <c r="V25" s="66">
        <f>100-K25</f>
        <v>45.2</v>
      </c>
      <c r="W25" s="66">
        <v>20</v>
      </c>
      <c r="X25" s="66">
        <v>30</v>
      </c>
      <c r="Y25" s="66">
        <v>5</v>
      </c>
      <c r="Z25" s="66">
        <v>5</v>
      </c>
      <c r="AA25" s="66">
        <v>0</v>
      </c>
      <c r="AB25" s="66">
        <f t="shared" si="8"/>
        <v>105.2</v>
      </c>
      <c r="AC25" s="66" t="s">
        <v>125</v>
      </c>
      <c r="AD25" s="70">
        <v>1750000</v>
      </c>
      <c r="AE25" s="70">
        <f t="shared" si="9"/>
        <v>1969640.4174999997</v>
      </c>
      <c r="AF25" s="70">
        <f t="shared" si="10"/>
        <v>1969600</v>
      </c>
      <c r="AG25" s="66">
        <v>80</v>
      </c>
      <c r="AH25" s="70">
        <f t="shared" si="11"/>
        <v>1575680</v>
      </c>
      <c r="AI25" s="70">
        <v>0</v>
      </c>
      <c r="AJ25" s="66">
        <v>29</v>
      </c>
      <c r="AK25" s="66" t="s">
        <v>39</v>
      </c>
      <c r="AL25" s="66" t="s">
        <v>11</v>
      </c>
      <c r="AM25" s="20">
        <f t="shared" si="12"/>
        <v>6393655</v>
      </c>
    </row>
    <row r="26" spans="1:39" s="5" customFormat="1" ht="12.6" customHeight="1" x14ac:dyDescent="0.25">
      <c r="A26" s="18" t="s">
        <v>411</v>
      </c>
      <c r="B26" s="18" t="s">
        <v>39</v>
      </c>
      <c r="C26" s="18" t="s">
        <v>412</v>
      </c>
      <c r="D26" s="18" t="s">
        <v>413</v>
      </c>
      <c r="E26" s="18" t="s">
        <v>414</v>
      </c>
      <c r="F26" s="18" t="s">
        <v>415</v>
      </c>
      <c r="G26" s="18" t="s">
        <v>11</v>
      </c>
      <c r="H26" s="18" t="s">
        <v>416</v>
      </c>
      <c r="I26" s="18" t="s">
        <v>417</v>
      </c>
      <c r="J26" s="18" t="s">
        <v>25</v>
      </c>
      <c r="K26" s="18" t="s">
        <v>418</v>
      </c>
      <c r="L26" s="18" t="s">
        <v>83</v>
      </c>
      <c r="M26" s="18">
        <v>4</v>
      </c>
      <c r="N26" s="45">
        <v>5000000</v>
      </c>
      <c r="O26" s="45">
        <v>0</v>
      </c>
      <c r="P26" s="19">
        <v>253094</v>
      </c>
      <c r="Q26" s="35">
        <f t="shared" si="7"/>
        <v>19.755505859483037</v>
      </c>
      <c r="R26" s="18">
        <v>3</v>
      </c>
      <c r="S26" s="19">
        <v>3155</v>
      </c>
      <c r="T26" s="18">
        <v>150</v>
      </c>
      <c r="U26" s="18" t="s">
        <v>35</v>
      </c>
      <c r="V26" s="18">
        <f>100-K26</f>
        <v>44.6</v>
      </c>
      <c r="W26" s="18">
        <v>20</v>
      </c>
      <c r="X26" s="18">
        <v>30</v>
      </c>
      <c r="Y26" s="18">
        <v>0</v>
      </c>
      <c r="Z26" s="18">
        <v>0</v>
      </c>
      <c r="AA26" s="18">
        <v>0</v>
      </c>
      <c r="AB26" s="18">
        <f t="shared" si="8"/>
        <v>94.6</v>
      </c>
      <c r="AC26" s="18" t="s">
        <v>125</v>
      </c>
      <c r="AD26" s="37">
        <v>643000</v>
      </c>
      <c r="AE26" s="37">
        <f t="shared" si="9"/>
        <v>723702.16482999991</v>
      </c>
      <c r="AF26" s="37">
        <f t="shared" si="10"/>
        <v>723700</v>
      </c>
      <c r="AG26" s="18">
        <v>95</v>
      </c>
      <c r="AH26" s="37">
        <f t="shared" si="11"/>
        <v>687515</v>
      </c>
      <c r="AI26" s="37">
        <v>0</v>
      </c>
      <c r="AJ26" s="18">
        <v>29</v>
      </c>
      <c r="AK26" s="18" t="s">
        <v>39</v>
      </c>
      <c r="AL26" s="18" t="s">
        <v>11</v>
      </c>
      <c r="AM26" s="20">
        <f t="shared" si="12"/>
        <v>7081170</v>
      </c>
    </row>
    <row r="27" spans="1:39" s="41" customFormat="1" x14ac:dyDescent="0.25">
      <c r="A27" s="18" t="s">
        <v>117</v>
      </c>
      <c r="B27" s="18" t="s">
        <v>39</v>
      </c>
      <c r="C27" s="18" t="s">
        <v>118</v>
      </c>
      <c r="D27" s="18" t="s">
        <v>119</v>
      </c>
      <c r="E27" s="18" t="s">
        <v>120</v>
      </c>
      <c r="F27" s="18" t="s">
        <v>121</v>
      </c>
      <c r="G27" s="18" t="s">
        <v>11</v>
      </c>
      <c r="H27" s="18" t="s">
        <v>122</v>
      </c>
      <c r="I27" s="18" t="s">
        <v>123</v>
      </c>
      <c r="J27" s="18" t="s">
        <v>25</v>
      </c>
      <c r="K27" s="18" t="s">
        <v>82</v>
      </c>
      <c r="L27" s="18" t="s">
        <v>83</v>
      </c>
      <c r="M27" s="18">
        <v>4</v>
      </c>
      <c r="N27" s="45">
        <v>969000</v>
      </c>
      <c r="O27" s="45">
        <v>0</v>
      </c>
      <c r="P27" s="19">
        <v>292626</v>
      </c>
      <c r="Q27" s="35">
        <f t="shared" si="7"/>
        <v>3.3113940661458652</v>
      </c>
      <c r="R27" s="18">
        <v>2</v>
      </c>
      <c r="S27" s="19">
        <v>5825</v>
      </c>
      <c r="T27" s="18">
        <v>150</v>
      </c>
      <c r="U27" s="18" t="s">
        <v>124</v>
      </c>
      <c r="V27" s="18">
        <f>100-K27</f>
        <v>32.099999999999994</v>
      </c>
      <c r="W27" s="18">
        <v>20</v>
      </c>
      <c r="X27" s="18">
        <v>30</v>
      </c>
      <c r="Y27" s="18">
        <v>5</v>
      </c>
      <c r="Z27" s="18">
        <v>0</v>
      </c>
      <c r="AA27" s="18">
        <v>0</v>
      </c>
      <c r="AB27" s="18">
        <f t="shared" si="8"/>
        <v>87.1</v>
      </c>
      <c r="AC27" s="18" t="s">
        <v>125</v>
      </c>
      <c r="AD27" s="37">
        <v>1800000</v>
      </c>
      <c r="AE27" s="45">
        <f t="shared" si="9"/>
        <v>2025915.8579999998</v>
      </c>
      <c r="AF27" s="45">
        <f t="shared" si="10"/>
        <v>2025900</v>
      </c>
      <c r="AG27" s="18">
        <v>95</v>
      </c>
      <c r="AH27" s="45">
        <f t="shared" si="11"/>
        <v>1924605</v>
      </c>
      <c r="AI27" s="37">
        <v>0</v>
      </c>
      <c r="AJ27" s="18">
        <v>29</v>
      </c>
      <c r="AK27" s="18" t="s">
        <v>39</v>
      </c>
      <c r="AL27" s="18" t="s">
        <v>11</v>
      </c>
      <c r="AM27" s="20">
        <f t="shared" si="12"/>
        <v>9005775</v>
      </c>
    </row>
    <row r="28" spans="1:39" s="41" customForma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45"/>
      <c r="O28" s="45"/>
      <c r="P28" s="19"/>
      <c r="Q28" s="35"/>
      <c r="R28" s="18"/>
      <c r="S28" s="19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37"/>
      <c r="AE28" s="45"/>
      <c r="AF28" s="45"/>
      <c r="AG28" s="18"/>
      <c r="AH28" s="45"/>
      <c r="AI28" s="37"/>
      <c r="AJ28" s="18"/>
      <c r="AK28" s="18"/>
      <c r="AL28" s="81" t="s">
        <v>555</v>
      </c>
      <c r="AM28" s="82">
        <f>AM27</f>
        <v>9005775</v>
      </c>
    </row>
    <row r="29" spans="1:39" s="5" customFormat="1" ht="12.6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34"/>
      <c r="O29" s="34"/>
      <c r="P29" s="19"/>
      <c r="Q29" s="35"/>
      <c r="R29" s="18"/>
      <c r="S29" s="19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7"/>
      <c r="AE29" s="37"/>
      <c r="AF29" s="37"/>
      <c r="AG29" s="18"/>
      <c r="AH29" s="37"/>
      <c r="AI29" s="37"/>
      <c r="AJ29" s="18"/>
      <c r="AK29" s="18"/>
      <c r="AL29" s="18"/>
      <c r="AM29" s="20"/>
    </row>
    <row r="30" spans="1:39" s="5" customFormat="1" ht="12.6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34"/>
      <c r="O30" s="34"/>
      <c r="P30" s="19"/>
      <c r="Q30" s="35"/>
      <c r="R30" s="18"/>
      <c r="S30" s="19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37"/>
      <c r="AE30" s="37"/>
      <c r="AF30" s="37"/>
      <c r="AG30" s="18"/>
      <c r="AH30" s="37"/>
      <c r="AI30" s="37"/>
      <c r="AJ30" s="18"/>
      <c r="AK30" s="18"/>
      <c r="AL30" s="18"/>
      <c r="AM30" s="20"/>
    </row>
    <row r="31" spans="1:39" s="5" customFormat="1" x14ac:dyDescent="0.25">
      <c r="A31" s="13" t="s">
        <v>441</v>
      </c>
      <c r="B31" s="13" t="s">
        <v>11</v>
      </c>
      <c r="C31" s="13" t="s">
        <v>442</v>
      </c>
      <c r="D31" s="13" t="s">
        <v>252</v>
      </c>
      <c r="E31" s="13" t="s">
        <v>443</v>
      </c>
      <c r="F31" s="13" t="s">
        <v>444</v>
      </c>
      <c r="G31" s="13" t="s">
        <v>11</v>
      </c>
      <c r="H31" s="13" t="s">
        <v>445</v>
      </c>
      <c r="I31" s="13" t="s">
        <v>446</v>
      </c>
      <c r="J31" s="13" t="s">
        <v>25</v>
      </c>
      <c r="K31" s="13">
        <v>10.8</v>
      </c>
      <c r="L31" s="13" t="s">
        <v>37</v>
      </c>
      <c r="M31" s="13">
        <v>3</v>
      </c>
      <c r="N31" s="17">
        <v>3390000</v>
      </c>
      <c r="O31" s="17">
        <v>1639000</v>
      </c>
      <c r="P31" s="15">
        <v>275700</v>
      </c>
      <c r="Q31" s="16">
        <f t="shared" ref="Q31:Q36" si="13">N31/P31</f>
        <v>12.295973884657236</v>
      </c>
      <c r="R31" s="13">
        <v>13</v>
      </c>
      <c r="S31" s="15">
        <v>18043</v>
      </c>
      <c r="T31" s="13">
        <v>65</v>
      </c>
      <c r="U31" s="13" t="s">
        <v>92</v>
      </c>
      <c r="V31" s="13">
        <f>100-K31</f>
        <v>89.2</v>
      </c>
      <c r="W31" s="13">
        <v>20</v>
      </c>
      <c r="X31" s="13">
        <v>30</v>
      </c>
      <c r="Y31" s="13">
        <v>0</v>
      </c>
      <c r="Z31" s="13">
        <v>5</v>
      </c>
      <c r="AA31" s="13">
        <v>0</v>
      </c>
      <c r="AB31" s="13">
        <f t="shared" ref="AB31:AB36" si="14">SUM(V31:AA31)</f>
        <v>144.19999999999999</v>
      </c>
      <c r="AC31" s="13" t="s">
        <v>508</v>
      </c>
      <c r="AD31" s="36">
        <v>1605000</v>
      </c>
      <c r="AE31" s="36">
        <f>SUM(AD31*1.03^4)</f>
        <v>1806441.6400499998</v>
      </c>
      <c r="AF31" s="36">
        <f t="shared" ref="AF31:AF36" si="15">MROUND(AE31,100)</f>
        <v>1806400</v>
      </c>
      <c r="AG31" s="13">
        <v>95</v>
      </c>
      <c r="AH31" s="36">
        <f t="shared" ref="AH31:AH36" si="16">AF31*AG31/100</f>
        <v>1716080</v>
      </c>
      <c r="AI31" s="38">
        <f>AH31</f>
        <v>1716080</v>
      </c>
      <c r="AJ31" s="13">
        <v>29</v>
      </c>
      <c r="AK31" s="13" t="s">
        <v>39</v>
      </c>
      <c r="AL31" s="13" t="s">
        <v>39</v>
      </c>
      <c r="AM31" s="13"/>
    </row>
    <row r="32" spans="1:39" s="5" customFormat="1" x14ac:dyDescent="0.25">
      <c r="A32" s="13" t="s">
        <v>243</v>
      </c>
      <c r="B32" s="13" t="s">
        <v>11</v>
      </c>
      <c r="C32" s="13" t="s">
        <v>244</v>
      </c>
      <c r="D32" s="13" t="s">
        <v>95</v>
      </c>
      <c r="E32" s="13" t="s">
        <v>245</v>
      </c>
      <c r="F32" s="13" t="s">
        <v>246</v>
      </c>
      <c r="G32" s="13" t="s">
        <v>11</v>
      </c>
      <c r="H32" s="13" t="s">
        <v>247</v>
      </c>
      <c r="I32" s="13" t="s">
        <v>248</v>
      </c>
      <c r="J32" s="13" t="s">
        <v>25</v>
      </c>
      <c r="K32" s="13" t="s">
        <v>249</v>
      </c>
      <c r="L32" s="13" t="s">
        <v>37</v>
      </c>
      <c r="M32" s="13">
        <v>4</v>
      </c>
      <c r="N32" s="17">
        <v>15688253</v>
      </c>
      <c r="O32" s="17">
        <v>7767000</v>
      </c>
      <c r="P32" s="15">
        <v>328818</v>
      </c>
      <c r="Q32" s="16">
        <f t="shared" si="13"/>
        <v>47.711052922893515</v>
      </c>
      <c r="R32" s="13">
        <v>20</v>
      </c>
      <c r="S32" s="15">
        <v>25842</v>
      </c>
      <c r="T32" s="13">
        <v>45</v>
      </c>
      <c r="U32" s="13" t="s">
        <v>35</v>
      </c>
      <c r="V32" s="13">
        <f>100-K32</f>
        <v>69.099999999999994</v>
      </c>
      <c r="W32" s="13">
        <v>20</v>
      </c>
      <c r="X32" s="13">
        <v>30</v>
      </c>
      <c r="Y32" s="13">
        <v>0</v>
      </c>
      <c r="Z32" s="13">
        <v>10</v>
      </c>
      <c r="AA32" s="13">
        <v>10</v>
      </c>
      <c r="AB32" s="13">
        <f t="shared" si="14"/>
        <v>139.1</v>
      </c>
      <c r="AC32" s="13" t="s">
        <v>509</v>
      </c>
      <c r="AD32" s="36">
        <v>1900000</v>
      </c>
      <c r="AE32" s="36">
        <f>SUM(AD32*1.03^4)</f>
        <v>2138466.7390000001</v>
      </c>
      <c r="AF32" s="36">
        <f t="shared" si="15"/>
        <v>2138500</v>
      </c>
      <c r="AG32" s="13">
        <v>95</v>
      </c>
      <c r="AH32" s="36">
        <f t="shared" si="16"/>
        <v>2031575</v>
      </c>
      <c r="AI32" s="38">
        <f>AI31+AH32</f>
        <v>3747655</v>
      </c>
      <c r="AJ32" s="13">
        <v>29</v>
      </c>
      <c r="AK32" s="13" t="s">
        <v>39</v>
      </c>
      <c r="AL32" s="13" t="s">
        <v>39</v>
      </c>
      <c r="AM32" s="13"/>
    </row>
    <row r="33" spans="1:40" s="5" customFormat="1" x14ac:dyDescent="0.25">
      <c r="A33" s="13" t="s">
        <v>101</v>
      </c>
      <c r="B33" s="13" t="s">
        <v>11</v>
      </c>
      <c r="C33" s="13" t="s">
        <v>102</v>
      </c>
      <c r="D33" s="13" t="s">
        <v>103</v>
      </c>
      <c r="E33" s="13" t="s">
        <v>104</v>
      </c>
      <c r="F33" s="13" t="s">
        <v>105</v>
      </c>
      <c r="G33" s="13" t="s">
        <v>11</v>
      </c>
      <c r="H33" s="13" t="s">
        <v>106</v>
      </c>
      <c r="I33" s="13" t="s">
        <v>107</v>
      </c>
      <c r="J33" s="13" t="s">
        <v>25</v>
      </c>
      <c r="K33" s="13" t="s">
        <v>108</v>
      </c>
      <c r="L33" s="13" t="s">
        <v>37</v>
      </c>
      <c r="M33" s="13">
        <v>4</v>
      </c>
      <c r="N33" s="17">
        <v>3122892</v>
      </c>
      <c r="O33" s="17">
        <v>1319200</v>
      </c>
      <c r="P33" s="15">
        <v>102839</v>
      </c>
      <c r="Q33" s="16">
        <f t="shared" si="13"/>
        <v>30.366806367234222</v>
      </c>
      <c r="R33" s="13">
        <v>13</v>
      </c>
      <c r="S33" s="15">
        <v>14544</v>
      </c>
      <c r="T33" s="13">
        <v>55</v>
      </c>
      <c r="U33" s="13" t="s">
        <v>35</v>
      </c>
      <c r="V33" s="13">
        <f>100-K33</f>
        <v>61.1</v>
      </c>
      <c r="W33" s="13">
        <v>20</v>
      </c>
      <c r="X33" s="13">
        <v>30</v>
      </c>
      <c r="Y33" s="13">
        <v>0</v>
      </c>
      <c r="Z33" s="13">
        <v>5</v>
      </c>
      <c r="AA33" s="13">
        <v>0</v>
      </c>
      <c r="AB33" s="13">
        <f t="shared" si="14"/>
        <v>116.1</v>
      </c>
      <c r="AC33" s="13" t="s">
        <v>511</v>
      </c>
      <c r="AD33" s="36">
        <v>777400</v>
      </c>
      <c r="AE33" s="44">
        <f>SUM(AD33*1.03^4)</f>
        <v>874970.54889399989</v>
      </c>
      <c r="AF33" s="44">
        <f t="shared" si="15"/>
        <v>875000</v>
      </c>
      <c r="AG33" s="13">
        <v>95</v>
      </c>
      <c r="AH33" s="44">
        <f t="shared" si="16"/>
        <v>831250</v>
      </c>
      <c r="AI33" s="38">
        <f t="shared" ref="AI33:AI36" si="17">AI32+AH33</f>
        <v>4578905</v>
      </c>
      <c r="AJ33" s="13">
        <v>29</v>
      </c>
      <c r="AK33" s="13" t="s">
        <v>39</v>
      </c>
      <c r="AL33" s="13" t="s">
        <v>39</v>
      </c>
      <c r="AM33" s="13"/>
    </row>
    <row r="34" spans="1:40" s="5" customFormat="1" x14ac:dyDescent="0.25">
      <c r="A34" s="13" t="s">
        <v>57</v>
      </c>
      <c r="B34" s="13" t="s">
        <v>11</v>
      </c>
      <c r="C34" s="13" t="s">
        <v>58</v>
      </c>
      <c r="D34" s="13" t="s">
        <v>59</v>
      </c>
      <c r="E34" s="13" t="s">
        <v>60</v>
      </c>
      <c r="F34" s="13" t="s">
        <v>61</v>
      </c>
      <c r="G34" s="13" t="s">
        <v>11</v>
      </c>
      <c r="H34" s="13" t="s">
        <v>62</v>
      </c>
      <c r="I34" s="13" t="s">
        <v>63</v>
      </c>
      <c r="J34" s="13" t="s">
        <v>25</v>
      </c>
      <c r="K34" s="13" t="s">
        <v>64</v>
      </c>
      <c r="L34" s="13" t="s">
        <v>37</v>
      </c>
      <c r="M34" s="13">
        <v>4</v>
      </c>
      <c r="N34" s="14">
        <v>22943600</v>
      </c>
      <c r="O34" s="14">
        <v>1924480</v>
      </c>
      <c r="P34" s="15">
        <v>1333521</v>
      </c>
      <c r="Q34" s="16">
        <f t="shared" si="13"/>
        <v>17.205278357071244</v>
      </c>
      <c r="R34" s="13">
        <v>22</v>
      </c>
      <c r="S34" s="15">
        <v>201380</v>
      </c>
      <c r="T34" s="13">
        <v>85</v>
      </c>
      <c r="U34" s="13" t="s">
        <v>65</v>
      </c>
      <c r="V34" s="13">
        <f>100-K34</f>
        <v>52.2</v>
      </c>
      <c r="W34" s="13">
        <v>20</v>
      </c>
      <c r="X34" s="13">
        <v>30</v>
      </c>
      <c r="Y34" s="13">
        <v>0</v>
      </c>
      <c r="Z34" s="13">
        <v>25</v>
      </c>
      <c r="AA34" s="13">
        <v>0</v>
      </c>
      <c r="AB34" s="13">
        <f t="shared" si="14"/>
        <v>127.2</v>
      </c>
      <c r="AC34" s="13" t="s">
        <v>510</v>
      </c>
      <c r="AD34" s="36">
        <v>4500000</v>
      </c>
      <c r="AE34" s="44">
        <v>5000000</v>
      </c>
      <c r="AF34" s="44">
        <f t="shared" si="15"/>
        <v>5000000</v>
      </c>
      <c r="AG34" s="13">
        <v>80</v>
      </c>
      <c r="AH34" s="44">
        <f t="shared" si="16"/>
        <v>4000000</v>
      </c>
      <c r="AI34" s="38">
        <f t="shared" si="17"/>
        <v>8578905</v>
      </c>
      <c r="AJ34" s="13">
        <v>29</v>
      </c>
      <c r="AK34" s="13" t="s">
        <v>39</v>
      </c>
      <c r="AL34" s="13" t="s">
        <v>39</v>
      </c>
      <c r="AM34" s="13"/>
    </row>
    <row r="35" spans="1:40" s="5" customFormat="1" x14ac:dyDescent="0.25">
      <c r="A35" s="52" t="s">
        <v>311</v>
      </c>
      <c r="B35" s="52" t="s">
        <v>11</v>
      </c>
      <c r="C35" s="52" t="s">
        <v>512</v>
      </c>
      <c r="D35" s="52" t="s">
        <v>513</v>
      </c>
      <c r="E35" s="52" t="s">
        <v>514</v>
      </c>
      <c r="F35" s="52" t="s">
        <v>515</v>
      </c>
      <c r="G35" s="52" t="s">
        <v>11</v>
      </c>
      <c r="H35" s="52" t="s">
        <v>516</v>
      </c>
      <c r="I35" s="52" t="s">
        <v>517</v>
      </c>
      <c r="J35" s="52" t="s">
        <v>74</v>
      </c>
      <c r="K35" s="52" t="s">
        <v>518</v>
      </c>
      <c r="L35" s="52" t="s">
        <v>83</v>
      </c>
      <c r="M35" s="52">
        <v>5</v>
      </c>
      <c r="N35" s="53">
        <v>8398480</v>
      </c>
      <c r="O35" s="53">
        <v>8222480</v>
      </c>
      <c r="P35" s="54">
        <v>1489489</v>
      </c>
      <c r="Q35" s="55">
        <f t="shared" si="13"/>
        <v>5.6384974981352665</v>
      </c>
      <c r="R35" s="52">
        <v>6</v>
      </c>
      <c r="S35" s="54">
        <v>341753</v>
      </c>
      <c r="T35" s="52">
        <v>150</v>
      </c>
      <c r="U35" s="52" t="s">
        <v>149</v>
      </c>
      <c r="V35" s="52">
        <f>130-K35</f>
        <v>74</v>
      </c>
      <c r="W35" s="52">
        <v>0</v>
      </c>
      <c r="X35" s="52">
        <v>30</v>
      </c>
      <c r="Y35" s="52">
        <v>5</v>
      </c>
      <c r="Z35" s="52">
        <v>25</v>
      </c>
      <c r="AA35" s="52">
        <v>0</v>
      </c>
      <c r="AB35" s="52">
        <f t="shared" si="14"/>
        <v>134</v>
      </c>
      <c r="AC35" s="52" t="s">
        <v>519</v>
      </c>
      <c r="AD35" s="56">
        <v>375000</v>
      </c>
      <c r="AE35" s="64">
        <f>SUM(AD35*1.03^4)</f>
        <v>422065.80374999996</v>
      </c>
      <c r="AF35" s="64">
        <f t="shared" si="15"/>
        <v>422100</v>
      </c>
      <c r="AG35" s="52">
        <v>80</v>
      </c>
      <c r="AH35" s="64">
        <f t="shared" si="16"/>
        <v>337680</v>
      </c>
      <c r="AI35" s="64">
        <f t="shared" si="17"/>
        <v>8916585</v>
      </c>
      <c r="AJ35" s="52" t="s">
        <v>554</v>
      </c>
      <c r="AK35" s="52" t="s">
        <v>39</v>
      </c>
      <c r="AL35" s="52" t="s">
        <v>39</v>
      </c>
      <c r="AM35" s="52"/>
      <c r="AN35" s="65"/>
    </row>
    <row r="36" spans="1:40" s="5" customFormat="1" x14ac:dyDescent="0.25">
      <c r="A36" s="89" t="s">
        <v>257</v>
      </c>
      <c r="B36" s="89" t="s">
        <v>39</v>
      </c>
      <c r="C36" s="89" t="s">
        <v>548</v>
      </c>
      <c r="D36" s="89" t="s">
        <v>549</v>
      </c>
      <c r="E36" s="89" t="s">
        <v>550</v>
      </c>
      <c r="F36" s="89" t="s">
        <v>551</v>
      </c>
      <c r="G36" s="89" t="s">
        <v>11</v>
      </c>
      <c r="H36" s="89" t="s">
        <v>416</v>
      </c>
      <c r="I36" s="89" t="s">
        <v>552</v>
      </c>
      <c r="J36" s="89" t="s">
        <v>25</v>
      </c>
      <c r="K36" s="89" t="s">
        <v>553</v>
      </c>
      <c r="L36" s="89" t="s">
        <v>37</v>
      </c>
      <c r="M36" s="89">
        <v>4</v>
      </c>
      <c r="N36" s="90">
        <v>3558740</v>
      </c>
      <c r="O36" s="90">
        <v>2767680</v>
      </c>
      <c r="P36" s="91">
        <v>318277</v>
      </c>
      <c r="Q36" s="92">
        <f t="shared" si="13"/>
        <v>11.181266632524499</v>
      </c>
      <c r="R36" s="89">
        <v>9</v>
      </c>
      <c r="S36" s="91">
        <v>9699</v>
      </c>
      <c r="T36" s="89">
        <v>85</v>
      </c>
      <c r="U36" s="89" t="s">
        <v>35</v>
      </c>
      <c r="V36" s="89">
        <f>100-K36</f>
        <v>60.1</v>
      </c>
      <c r="W36" s="89">
        <v>20</v>
      </c>
      <c r="X36" s="89">
        <v>30</v>
      </c>
      <c r="Y36" s="89">
        <v>0</v>
      </c>
      <c r="Z36" s="89">
        <v>0</v>
      </c>
      <c r="AA36" s="89">
        <v>0</v>
      </c>
      <c r="AB36" s="89">
        <f t="shared" si="14"/>
        <v>110.1</v>
      </c>
      <c r="AC36" s="89" t="s">
        <v>519</v>
      </c>
      <c r="AD36" s="93">
        <v>825000</v>
      </c>
      <c r="AE36" s="94">
        <f>SUM(AD36*1.03^4)</f>
        <v>928544.76824999996</v>
      </c>
      <c r="AF36" s="94">
        <f t="shared" si="15"/>
        <v>928500</v>
      </c>
      <c r="AG36" s="94">
        <v>95</v>
      </c>
      <c r="AH36" s="94">
        <f t="shared" si="16"/>
        <v>882075</v>
      </c>
      <c r="AI36" s="95">
        <f t="shared" si="17"/>
        <v>9798660</v>
      </c>
      <c r="AJ36" s="62" t="s">
        <v>554</v>
      </c>
      <c r="AK36" s="62" t="s">
        <v>39</v>
      </c>
      <c r="AL36" s="62" t="s">
        <v>39</v>
      </c>
      <c r="AM36" s="63"/>
    </row>
    <row r="37" spans="1:40" s="5" customForma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7"/>
      <c r="O37" s="17"/>
      <c r="P37" s="15"/>
      <c r="Q37" s="16"/>
      <c r="R37" s="13"/>
      <c r="S37" s="15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36"/>
      <c r="AE37" s="78"/>
      <c r="AF37" s="78"/>
      <c r="AG37" s="78"/>
      <c r="AH37" s="13"/>
      <c r="AI37" s="13"/>
      <c r="AJ37" s="13"/>
      <c r="AK37" s="13"/>
      <c r="AL37" s="79" t="s">
        <v>555</v>
      </c>
      <c r="AM37" s="80">
        <f>SUM(AH31:AH37)</f>
        <v>9798660</v>
      </c>
    </row>
    <row r="38" spans="1:40" s="5" customForma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45"/>
      <c r="O38" s="45"/>
      <c r="P38" s="19"/>
      <c r="Q38" s="35"/>
      <c r="R38" s="18"/>
      <c r="S38" s="19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37"/>
      <c r="AE38" s="37"/>
      <c r="AF38" s="37"/>
      <c r="AG38" s="18"/>
      <c r="AH38" s="37"/>
      <c r="AI38" s="18"/>
      <c r="AJ38" s="18"/>
      <c r="AK38" s="18"/>
      <c r="AL38" s="18"/>
      <c r="AM38" s="18"/>
    </row>
    <row r="39" spans="1:40" s="5" customForma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45"/>
      <c r="O39" s="45"/>
      <c r="P39" s="19"/>
      <c r="Q39" s="35"/>
      <c r="R39" s="18"/>
      <c r="S39" s="19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37"/>
      <c r="AE39" s="37"/>
      <c r="AF39" s="37"/>
      <c r="AG39" s="18"/>
      <c r="AH39" s="37"/>
      <c r="AI39" s="18"/>
      <c r="AJ39" s="18"/>
      <c r="AK39" s="18"/>
      <c r="AL39" s="18"/>
      <c r="AM39" s="18"/>
    </row>
    <row r="40" spans="1:40" s="5" customFormat="1" x14ac:dyDescent="0.25">
      <c r="A40" s="13" t="s">
        <v>447</v>
      </c>
      <c r="B40" s="13" t="s">
        <v>39</v>
      </c>
      <c r="C40" s="13" t="s">
        <v>448</v>
      </c>
      <c r="D40" s="13" t="s">
        <v>449</v>
      </c>
      <c r="E40" s="13" t="s">
        <v>450</v>
      </c>
      <c r="F40" s="13" t="s">
        <v>451</v>
      </c>
      <c r="G40" s="13" t="s">
        <v>11</v>
      </c>
      <c r="H40" s="13" t="s">
        <v>452</v>
      </c>
      <c r="I40" s="13" t="s">
        <v>453</v>
      </c>
      <c r="J40" s="13" t="s">
        <v>25</v>
      </c>
      <c r="K40" s="13" t="s">
        <v>454</v>
      </c>
      <c r="L40" s="13" t="s">
        <v>37</v>
      </c>
      <c r="M40" s="13">
        <v>4</v>
      </c>
      <c r="N40" s="14">
        <v>2933425</v>
      </c>
      <c r="O40" s="14">
        <v>0</v>
      </c>
      <c r="P40" s="15">
        <v>626856</v>
      </c>
      <c r="Q40" s="16">
        <f t="shared" ref="Q40:Q46" si="18">N40/P40</f>
        <v>4.6795835088122315</v>
      </c>
      <c r="R40" s="13">
        <v>13</v>
      </c>
      <c r="S40" s="15">
        <v>29008</v>
      </c>
      <c r="T40" s="13">
        <v>35</v>
      </c>
      <c r="U40" s="13" t="s">
        <v>35</v>
      </c>
      <c r="V40" s="13">
        <f>100-K40</f>
        <v>62.2</v>
      </c>
      <c r="W40" s="13">
        <v>20</v>
      </c>
      <c r="X40" s="13">
        <v>30</v>
      </c>
      <c r="Y40" s="13">
        <v>5</v>
      </c>
      <c r="Z40" s="13">
        <v>10</v>
      </c>
      <c r="AA40" s="13">
        <v>15</v>
      </c>
      <c r="AB40" s="13">
        <f t="shared" ref="AB40:AB46" si="19">SUM(V40:AA40)</f>
        <v>142.19999999999999</v>
      </c>
      <c r="AC40" s="13" t="s">
        <v>125</v>
      </c>
      <c r="AD40" s="36">
        <v>2841546</v>
      </c>
      <c r="AE40" s="36">
        <f t="shared" ref="AE40:AE46" si="20">SUM(AD40*1.03^4)</f>
        <v>3198185.0570202596</v>
      </c>
      <c r="AF40" s="36">
        <f t="shared" ref="AF40:AF46" si="21">MROUND(AE40,100)</f>
        <v>3198200</v>
      </c>
      <c r="AG40" s="13">
        <v>95</v>
      </c>
      <c r="AH40" s="36">
        <f t="shared" ref="AH40:AH46" si="22">AF40*AG40/100</f>
        <v>3038290</v>
      </c>
      <c r="AI40" s="38">
        <f>AH40</f>
        <v>3038290</v>
      </c>
      <c r="AJ40" s="13">
        <v>29</v>
      </c>
      <c r="AK40" s="13" t="s">
        <v>39</v>
      </c>
      <c r="AL40" s="13" t="s">
        <v>39</v>
      </c>
      <c r="AM40" s="13"/>
    </row>
    <row r="41" spans="1:40" s="5" customFormat="1" x14ac:dyDescent="0.25">
      <c r="A41" s="13" t="s">
        <v>250</v>
      </c>
      <c r="B41" s="13" t="s">
        <v>39</v>
      </c>
      <c r="C41" s="13" t="s">
        <v>251</v>
      </c>
      <c r="D41" s="13" t="s">
        <v>252</v>
      </c>
      <c r="E41" s="13" t="s">
        <v>253</v>
      </c>
      <c r="F41" s="13" t="s">
        <v>254</v>
      </c>
      <c r="G41" s="13" t="s">
        <v>11</v>
      </c>
      <c r="H41" s="13" t="s">
        <v>255</v>
      </c>
      <c r="I41" s="13" t="s">
        <v>256</v>
      </c>
      <c r="J41" s="13" t="s">
        <v>25</v>
      </c>
      <c r="K41" s="13">
        <v>29</v>
      </c>
      <c r="L41" s="13" t="s">
        <v>37</v>
      </c>
      <c r="M41" s="13">
        <v>6</v>
      </c>
      <c r="N41" s="14">
        <v>1241432</v>
      </c>
      <c r="O41" s="14">
        <v>0</v>
      </c>
      <c r="P41" s="15">
        <v>106402</v>
      </c>
      <c r="Q41" s="16">
        <f t="shared" si="18"/>
        <v>11.667374673408395</v>
      </c>
      <c r="R41" s="13">
        <v>1</v>
      </c>
      <c r="S41" s="15">
        <v>372</v>
      </c>
      <c r="T41" s="13">
        <v>15</v>
      </c>
      <c r="U41" s="13" t="s">
        <v>35</v>
      </c>
      <c r="V41" s="13">
        <f>100-K41</f>
        <v>71</v>
      </c>
      <c r="W41" s="13">
        <v>0</v>
      </c>
      <c r="X41" s="13">
        <v>30</v>
      </c>
      <c r="Y41" s="13">
        <v>0</v>
      </c>
      <c r="Z41" s="13">
        <v>0</v>
      </c>
      <c r="AA41" s="13">
        <v>20</v>
      </c>
      <c r="AB41" s="13">
        <f t="shared" si="19"/>
        <v>121</v>
      </c>
      <c r="AC41" s="13" t="s">
        <v>125</v>
      </c>
      <c r="AD41" s="36">
        <v>825000</v>
      </c>
      <c r="AE41" s="36">
        <f t="shared" si="20"/>
        <v>928544.76824999996</v>
      </c>
      <c r="AF41" s="47">
        <f t="shared" si="21"/>
        <v>928500</v>
      </c>
      <c r="AG41" s="13">
        <v>80</v>
      </c>
      <c r="AH41" s="36">
        <f t="shared" si="22"/>
        <v>742800</v>
      </c>
      <c r="AI41" s="38">
        <f>AI40+AH41</f>
        <v>3781090</v>
      </c>
      <c r="AJ41" s="13">
        <v>29</v>
      </c>
      <c r="AK41" s="13" t="s">
        <v>39</v>
      </c>
      <c r="AL41" s="13" t="s">
        <v>39</v>
      </c>
      <c r="AM41" s="13"/>
    </row>
    <row r="42" spans="1:40" s="5" customFormat="1" x14ac:dyDescent="0.25">
      <c r="A42" s="13" t="s">
        <v>433</v>
      </c>
      <c r="B42" s="13" t="s">
        <v>39</v>
      </c>
      <c r="C42" s="13" t="s">
        <v>434</v>
      </c>
      <c r="D42" s="13" t="s">
        <v>435</v>
      </c>
      <c r="E42" s="13" t="s">
        <v>436</v>
      </c>
      <c r="F42" s="13" t="s">
        <v>437</v>
      </c>
      <c r="G42" s="13" t="s">
        <v>11</v>
      </c>
      <c r="H42" s="13" t="s">
        <v>438</v>
      </c>
      <c r="I42" s="13" t="s">
        <v>439</v>
      </c>
      <c r="J42" s="13" t="s">
        <v>74</v>
      </c>
      <c r="K42" s="13" t="s">
        <v>440</v>
      </c>
      <c r="L42" s="13" t="s">
        <v>83</v>
      </c>
      <c r="M42" s="13">
        <v>6</v>
      </c>
      <c r="N42" s="14">
        <v>2148797</v>
      </c>
      <c r="O42" s="14">
        <v>0</v>
      </c>
      <c r="P42" s="15">
        <v>1331551</v>
      </c>
      <c r="Q42" s="16">
        <f t="shared" si="18"/>
        <v>1.6137549369119171</v>
      </c>
      <c r="R42" s="13">
        <v>8</v>
      </c>
      <c r="S42" s="15">
        <v>14970</v>
      </c>
      <c r="T42" s="13">
        <v>150</v>
      </c>
      <c r="U42" s="13" t="s">
        <v>35</v>
      </c>
      <c r="V42" s="13">
        <f>130-K42</f>
        <v>47.400000000000006</v>
      </c>
      <c r="W42" s="13">
        <v>0</v>
      </c>
      <c r="X42" s="13">
        <v>30</v>
      </c>
      <c r="Y42" s="13">
        <v>10</v>
      </c>
      <c r="Z42" s="13">
        <v>5</v>
      </c>
      <c r="AA42" s="13">
        <v>0</v>
      </c>
      <c r="AB42" s="13">
        <f t="shared" si="19"/>
        <v>92.4</v>
      </c>
      <c r="AC42" s="13" t="s">
        <v>125</v>
      </c>
      <c r="AD42" s="36">
        <v>2490000</v>
      </c>
      <c r="AE42" s="36">
        <f t="shared" si="20"/>
        <v>2802516.9368999996</v>
      </c>
      <c r="AF42" s="36">
        <f t="shared" si="21"/>
        <v>2802500</v>
      </c>
      <c r="AG42" s="13">
        <v>80</v>
      </c>
      <c r="AH42" s="36">
        <f t="shared" si="22"/>
        <v>2242000</v>
      </c>
      <c r="AI42" s="38">
        <f t="shared" ref="AI42:AI46" si="23">AI41+AH42</f>
        <v>6023090</v>
      </c>
      <c r="AJ42" s="13">
        <v>29</v>
      </c>
      <c r="AK42" s="13" t="s">
        <v>39</v>
      </c>
      <c r="AL42" s="13" t="s">
        <v>39</v>
      </c>
      <c r="AM42" s="13"/>
    </row>
    <row r="43" spans="1:40" s="5" customFormat="1" x14ac:dyDescent="0.25">
      <c r="A43" s="13" t="s">
        <v>109</v>
      </c>
      <c r="B43" s="13" t="s">
        <v>39</v>
      </c>
      <c r="C43" s="13" t="s">
        <v>110</v>
      </c>
      <c r="D43" s="13" t="s">
        <v>111</v>
      </c>
      <c r="E43" s="13" t="s">
        <v>112</v>
      </c>
      <c r="F43" s="13" t="s">
        <v>113</v>
      </c>
      <c r="G43" s="13" t="s">
        <v>11</v>
      </c>
      <c r="H43" s="13" t="s">
        <v>114</v>
      </c>
      <c r="I43" s="13" t="s">
        <v>115</v>
      </c>
      <c r="J43" s="13" t="s">
        <v>25</v>
      </c>
      <c r="K43" s="13" t="s">
        <v>116</v>
      </c>
      <c r="L43" s="13" t="s">
        <v>83</v>
      </c>
      <c r="M43" s="13">
        <v>5</v>
      </c>
      <c r="N43" s="14">
        <v>1000000</v>
      </c>
      <c r="O43" s="14">
        <v>0</v>
      </c>
      <c r="P43" s="15">
        <v>250696</v>
      </c>
      <c r="Q43" s="16">
        <f t="shared" si="18"/>
        <v>3.9888949165523182</v>
      </c>
      <c r="R43" s="13">
        <v>1</v>
      </c>
      <c r="S43" s="15">
        <v>914</v>
      </c>
      <c r="T43" s="13">
        <v>150</v>
      </c>
      <c r="U43" s="13" t="s">
        <v>35</v>
      </c>
      <c r="V43" s="13">
        <f>100-K43</f>
        <v>29.299999999999997</v>
      </c>
      <c r="W43" s="13">
        <v>0</v>
      </c>
      <c r="X43" s="13">
        <v>30</v>
      </c>
      <c r="Y43" s="13">
        <v>5</v>
      </c>
      <c r="Z43" s="13">
        <v>0</v>
      </c>
      <c r="AA43" s="13">
        <v>0</v>
      </c>
      <c r="AB43" s="13">
        <f t="shared" si="19"/>
        <v>64.3</v>
      </c>
      <c r="AC43" s="13" t="s">
        <v>125</v>
      </c>
      <c r="AD43" s="36">
        <v>1300000</v>
      </c>
      <c r="AE43" s="44">
        <f t="shared" si="20"/>
        <v>1463161.453</v>
      </c>
      <c r="AF43" s="44">
        <f t="shared" si="21"/>
        <v>1463200</v>
      </c>
      <c r="AG43" s="13">
        <v>80</v>
      </c>
      <c r="AH43" s="44">
        <f t="shared" si="22"/>
        <v>1170560</v>
      </c>
      <c r="AI43" s="38">
        <f t="shared" si="23"/>
        <v>7193650</v>
      </c>
      <c r="AJ43" s="13">
        <v>29</v>
      </c>
      <c r="AK43" s="13" t="s">
        <v>39</v>
      </c>
      <c r="AL43" s="13" t="s">
        <v>39</v>
      </c>
      <c r="AM43" s="13"/>
    </row>
    <row r="44" spans="1:40" s="5" customFormat="1" x14ac:dyDescent="0.25">
      <c r="A44" s="13" t="s">
        <v>484</v>
      </c>
      <c r="B44" s="13" t="s">
        <v>39</v>
      </c>
      <c r="C44" s="13" t="s">
        <v>485</v>
      </c>
      <c r="D44" s="13" t="s">
        <v>486</v>
      </c>
      <c r="E44" s="13" t="s">
        <v>487</v>
      </c>
      <c r="F44" s="13" t="s">
        <v>488</v>
      </c>
      <c r="G44" s="13" t="s">
        <v>11</v>
      </c>
      <c r="H44" s="13" t="s">
        <v>489</v>
      </c>
      <c r="I44" s="13" t="s">
        <v>490</v>
      </c>
      <c r="J44" s="13" t="s">
        <v>25</v>
      </c>
      <c r="K44" s="13" t="s">
        <v>491</v>
      </c>
      <c r="L44" s="13" t="s">
        <v>83</v>
      </c>
      <c r="M44" s="13">
        <v>5</v>
      </c>
      <c r="N44" s="14">
        <v>1018400</v>
      </c>
      <c r="O44" s="14">
        <v>0</v>
      </c>
      <c r="P44" s="15">
        <v>371335</v>
      </c>
      <c r="Q44" s="16">
        <f t="shared" si="18"/>
        <v>2.7425370622214444</v>
      </c>
      <c r="R44" s="13">
        <v>0</v>
      </c>
      <c r="S44" s="15">
        <v>0</v>
      </c>
      <c r="T44" s="13">
        <v>150</v>
      </c>
      <c r="U44" s="13" t="s">
        <v>92</v>
      </c>
      <c r="V44" s="13">
        <f>100-K44</f>
        <v>14.299999999999997</v>
      </c>
      <c r="W44" s="13">
        <v>0</v>
      </c>
      <c r="X44" s="13">
        <v>30</v>
      </c>
      <c r="Y44" s="13">
        <v>10</v>
      </c>
      <c r="Z44" s="13">
        <v>0</v>
      </c>
      <c r="AA44" s="13">
        <v>0</v>
      </c>
      <c r="AB44" s="13">
        <f t="shared" si="19"/>
        <v>54.3</v>
      </c>
      <c r="AC44" s="13" t="s">
        <v>125</v>
      </c>
      <c r="AD44" s="36">
        <v>2100000</v>
      </c>
      <c r="AE44" s="36">
        <f t="shared" si="20"/>
        <v>2363568.5009999997</v>
      </c>
      <c r="AF44" s="36">
        <f t="shared" si="21"/>
        <v>2363600</v>
      </c>
      <c r="AG44" s="13">
        <v>95</v>
      </c>
      <c r="AH44" s="36">
        <f t="shared" si="22"/>
        <v>2245420</v>
      </c>
      <c r="AI44" s="38">
        <f t="shared" si="23"/>
        <v>9439070</v>
      </c>
      <c r="AJ44" s="13">
        <v>29</v>
      </c>
      <c r="AK44" s="13" t="s">
        <v>39</v>
      </c>
      <c r="AL44" s="13" t="s">
        <v>39</v>
      </c>
      <c r="AM44" s="13"/>
    </row>
    <row r="45" spans="1:40" s="5" customFormat="1" x14ac:dyDescent="0.25">
      <c r="A45" s="13" t="s">
        <v>492</v>
      </c>
      <c r="B45" s="13" t="s">
        <v>39</v>
      </c>
      <c r="C45" s="13" t="s">
        <v>493</v>
      </c>
      <c r="D45" s="13" t="s">
        <v>494</v>
      </c>
      <c r="E45" s="13" t="s">
        <v>495</v>
      </c>
      <c r="F45" s="13" t="s">
        <v>496</v>
      </c>
      <c r="G45" s="13" t="s">
        <v>11</v>
      </c>
      <c r="H45" s="13" t="s">
        <v>154</v>
      </c>
      <c r="I45" s="13" t="s">
        <v>497</v>
      </c>
      <c r="J45" s="13" t="s">
        <v>25</v>
      </c>
      <c r="K45" s="13" t="s">
        <v>498</v>
      </c>
      <c r="L45" s="13" t="s">
        <v>83</v>
      </c>
      <c r="M45" s="13">
        <v>5</v>
      </c>
      <c r="N45" s="14">
        <v>1061253</v>
      </c>
      <c r="O45" s="14">
        <v>0</v>
      </c>
      <c r="P45" s="15">
        <v>243317</v>
      </c>
      <c r="Q45" s="16">
        <f t="shared" si="18"/>
        <v>4.3616064639955283</v>
      </c>
      <c r="R45" s="13">
        <v>1</v>
      </c>
      <c r="S45" s="15">
        <v>3332</v>
      </c>
      <c r="T45" s="13">
        <v>150</v>
      </c>
      <c r="U45" s="13" t="s">
        <v>149</v>
      </c>
      <c r="V45" s="13">
        <f>100-K45</f>
        <v>15.400000000000006</v>
      </c>
      <c r="W45" s="13">
        <v>0</v>
      </c>
      <c r="X45" s="13">
        <v>30</v>
      </c>
      <c r="Y45" s="13">
        <v>5</v>
      </c>
      <c r="Z45" s="13">
        <v>0</v>
      </c>
      <c r="AA45" s="13">
        <v>0</v>
      </c>
      <c r="AB45" s="13">
        <f t="shared" si="19"/>
        <v>50.400000000000006</v>
      </c>
      <c r="AC45" s="13" t="s">
        <v>125</v>
      </c>
      <c r="AD45" s="36">
        <v>920000</v>
      </c>
      <c r="AE45" s="36">
        <f t="shared" si="20"/>
        <v>1035468.1051999999</v>
      </c>
      <c r="AF45" s="36">
        <f t="shared" si="21"/>
        <v>1035500</v>
      </c>
      <c r="AG45" s="13">
        <v>95</v>
      </c>
      <c r="AH45" s="36">
        <f t="shared" si="22"/>
        <v>983725</v>
      </c>
      <c r="AI45" s="38">
        <f t="shared" si="23"/>
        <v>10422795</v>
      </c>
      <c r="AJ45" s="13">
        <v>29</v>
      </c>
      <c r="AK45" s="13" t="s">
        <v>39</v>
      </c>
      <c r="AL45" s="13" t="s">
        <v>39</v>
      </c>
      <c r="AM45" s="13"/>
    </row>
    <row r="46" spans="1:40" s="5" customFormat="1" x14ac:dyDescent="0.25">
      <c r="A46" s="13" t="s">
        <v>189</v>
      </c>
      <c r="B46" s="13" t="s">
        <v>39</v>
      </c>
      <c r="C46" s="13" t="s">
        <v>190</v>
      </c>
      <c r="D46" s="13" t="s">
        <v>191</v>
      </c>
      <c r="E46" s="13" t="s">
        <v>192</v>
      </c>
      <c r="F46" s="13" t="s">
        <v>193</v>
      </c>
      <c r="G46" s="13" t="s">
        <v>11</v>
      </c>
      <c r="H46" s="13" t="s">
        <v>194</v>
      </c>
      <c r="I46" s="13" t="s">
        <v>195</v>
      </c>
      <c r="J46" s="13" t="s">
        <v>25</v>
      </c>
      <c r="K46" s="13">
        <v>95</v>
      </c>
      <c r="L46" s="13" t="s">
        <v>83</v>
      </c>
      <c r="M46" s="13">
        <v>6</v>
      </c>
      <c r="N46" s="14">
        <v>1545000</v>
      </c>
      <c r="O46" s="14">
        <v>0</v>
      </c>
      <c r="P46" s="15">
        <v>351554</v>
      </c>
      <c r="Q46" s="16">
        <f t="shared" si="18"/>
        <v>4.3947729225097705</v>
      </c>
      <c r="R46" s="13">
        <v>3</v>
      </c>
      <c r="S46" s="15">
        <v>2178</v>
      </c>
      <c r="T46" s="13">
        <v>150</v>
      </c>
      <c r="U46" s="13" t="s">
        <v>35</v>
      </c>
      <c r="V46" s="13">
        <f>100-K46</f>
        <v>5</v>
      </c>
      <c r="W46" s="13">
        <v>0</v>
      </c>
      <c r="X46" s="13">
        <v>30</v>
      </c>
      <c r="Y46" s="13">
        <v>5</v>
      </c>
      <c r="Z46" s="13">
        <v>0</v>
      </c>
      <c r="AA46" s="13">
        <v>0</v>
      </c>
      <c r="AB46" s="13">
        <f t="shared" si="19"/>
        <v>40</v>
      </c>
      <c r="AC46" s="13" t="s">
        <v>125</v>
      </c>
      <c r="AD46" s="36">
        <v>2985000</v>
      </c>
      <c r="AE46" s="36">
        <f t="shared" si="20"/>
        <v>3359643.7978499997</v>
      </c>
      <c r="AF46" s="36">
        <f t="shared" si="21"/>
        <v>3359600</v>
      </c>
      <c r="AG46" s="13">
        <v>80</v>
      </c>
      <c r="AH46" s="36">
        <f t="shared" si="22"/>
        <v>2687680</v>
      </c>
      <c r="AI46" s="38">
        <f t="shared" si="23"/>
        <v>13110475</v>
      </c>
      <c r="AJ46" s="13">
        <v>29</v>
      </c>
      <c r="AK46" s="13" t="s">
        <v>39</v>
      </c>
      <c r="AL46" s="13" t="s">
        <v>39</v>
      </c>
      <c r="AM46" s="13"/>
    </row>
    <row r="47" spans="1:40" s="5" customFormat="1" x14ac:dyDescent="0.25">
      <c r="A47" s="13" t="s">
        <v>470</v>
      </c>
      <c r="B47" s="13" t="s">
        <v>11</v>
      </c>
      <c r="C47" s="13" t="s">
        <v>471</v>
      </c>
      <c r="D47" s="13" t="s">
        <v>472</v>
      </c>
      <c r="E47" s="13" t="s">
        <v>473</v>
      </c>
      <c r="F47" s="13" t="s">
        <v>474</v>
      </c>
      <c r="G47" s="13" t="s">
        <v>11</v>
      </c>
      <c r="H47" s="13" t="s">
        <v>475</v>
      </c>
      <c r="I47" s="13" t="s">
        <v>476</v>
      </c>
      <c r="J47" s="13" t="s">
        <v>74</v>
      </c>
      <c r="K47" s="13">
        <v>33.1</v>
      </c>
      <c r="L47" s="13" t="s">
        <v>83</v>
      </c>
      <c r="M47" s="13">
        <v>3</v>
      </c>
      <c r="N47" s="17">
        <v>7754343</v>
      </c>
      <c r="O47" s="17">
        <v>4086203</v>
      </c>
      <c r="P47" s="15">
        <v>240736</v>
      </c>
      <c r="Q47" s="16">
        <f>N47/P47</f>
        <v>32.210982154725507</v>
      </c>
      <c r="R47" s="13">
        <v>15</v>
      </c>
      <c r="S47" s="15">
        <v>33163</v>
      </c>
      <c r="T47" s="13">
        <v>150</v>
      </c>
      <c r="U47" s="13" t="s">
        <v>149</v>
      </c>
      <c r="V47" s="13">
        <f>130-K47</f>
        <v>96.9</v>
      </c>
      <c r="W47" s="13">
        <v>0</v>
      </c>
      <c r="X47" s="13">
        <v>30</v>
      </c>
      <c r="Y47" s="13">
        <v>0</v>
      </c>
      <c r="Z47" s="13">
        <v>10</v>
      </c>
      <c r="AA47" s="13">
        <v>0</v>
      </c>
      <c r="AB47" s="13">
        <f>SUM(V47:AA47)</f>
        <v>136.9</v>
      </c>
      <c r="AC47" s="13"/>
      <c r="AD47" s="36">
        <v>1550675</v>
      </c>
      <c r="AE47" s="36">
        <f>SUM(AD47*1.03^4)</f>
        <v>1745298.3739467498</v>
      </c>
      <c r="AF47" s="36">
        <f>MROUND(AE47,100)</f>
        <v>1745300</v>
      </c>
      <c r="AG47" s="13">
        <v>95</v>
      </c>
      <c r="AH47" s="36">
        <f>AF47*AG47/100</f>
        <v>1658035</v>
      </c>
      <c r="AI47" s="38">
        <f>AI15+AH47</f>
        <v>1658035</v>
      </c>
      <c r="AJ47" s="13">
        <v>29</v>
      </c>
      <c r="AK47" s="13" t="s">
        <v>39</v>
      </c>
      <c r="AL47" s="13" t="s">
        <v>39</v>
      </c>
      <c r="AM47" s="13"/>
    </row>
    <row r="48" spans="1:40" s="5" customFormat="1" x14ac:dyDescent="0.25">
      <c r="A48" s="13" t="s">
        <v>265</v>
      </c>
      <c r="B48" s="13" t="s">
        <v>39</v>
      </c>
      <c r="C48" s="13" t="s">
        <v>266</v>
      </c>
      <c r="D48" s="13" t="s">
        <v>267</v>
      </c>
      <c r="E48" s="13" t="s">
        <v>268</v>
      </c>
      <c r="F48" s="13" t="s">
        <v>269</v>
      </c>
      <c r="G48" s="13" t="s">
        <v>11</v>
      </c>
      <c r="H48" s="13" t="s">
        <v>170</v>
      </c>
      <c r="I48" s="13" t="s">
        <v>270</v>
      </c>
      <c r="J48" s="13" t="s">
        <v>25</v>
      </c>
      <c r="K48" s="13" t="s">
        <v>271</v>
      </c>
      <c r="L48" s="13" t="s">
        <v>83</v>
      </c>
      <c r="M48" s="13">
        <v>3</v>
      </c>
      <c r="N48" s="17">
        <v>3784557</v>
      </c>
      <c r="O48" s="17">
        <v>546000</v>
      </c>
      <c r="P48" s="15">
        <v>212592</v>
      </c>
      <c r="Q48" s="16">
        <f>N48/P48</f>
        <v>17.801972792955521</v>
      </c>
      <c r="R48" s="13">
        <v>9</v>
      </c>
      <c r="S48" s="15">
        <v>10044</v>
      </c>
      <c r="T48" s="13">
        <v>150</v>
      </c>
      <c r="U48" s="13" t="s">
        <v>65</v>
      </c>
      <c r="V48" s="13">
        <f>100-K48</f>
        <v>60.9</v>
      </c>
      <c r="W48" s="13">
        <v>40</v>
      </c>
      <c r="X48" s="13">
        <v>30</v>
      </c>
      <c r="Y48" s="13">
        <v>0</v>
      </c>
      <c r="Z48" s="13">
        <v>5</v>
      </c>
      <c r="AA48" s="13">
        <v>0</v>
      </c>
      <c r="AB48" s="13">
        <f>SUM(V48:AA48)</f>
        <v>135.9</v>
      </c>
      <c r="AC48" s="13"/>
      <c r="AD48" s="36">
        <v>770000</v>
      </c>
      <c r="AE48" s="47">
        <f>SUM(AD48*1.03^4)</f>
        <v>866641.78369999991</v>
      </c>
      <c r="AF48" s="36">
        <f>MROUND(AE48,100)</f>
        <v>866600</v>
      </c>
      <c r="AG48" s="13">
        <v>95</v>
      </c>
      <c r="AH48" s="36">
        <f>AF48*AG48/100</f>
        <v>823270</v>
      </c>
      <c r="AI48" s="38">
        <f>AI47+AH48</f>
        <v>2481305</v>
      </c>
      <c r="AJ48" s="13">
        <v>29</v>
      </c>
      <c r="AK48" s="13" t="s">
        <v>39</v>
      </c>
      <c r="AL48" s="13" t="s">
        <v>39</v>
      </c>
      <c r="AM48" s="13"/>
    </row>
    <row r="49" spans="1:40" s="5" customFormat="1" x14ac:dyDescent="0.25">
      <c r="A49" s="13" t="s">
        <v>42</v>
      </c>
      <c r="B49" s="13" t="s">
        <v>39</v>
      </c>
      <c r="C49" s="13" t="s">
        <v>43</v>
      </c>
      <c r="D49" s="13" t="s">
        <v>44</v>
      </c>
      <c r="E49" s="13" t="s">
        <v>45</v>
      </c>
      <c r="F49" s="13" t="s">
        <v>54</v>
      </c>
      <c r="G49" s="13" t="s">
        <v>11</v>
      </c>
      <c r="H49" s="13" t="s">
        <v>46</v>
      </c>
      <c r="I49" s="13" t="s">
        <v>47</v>
      </c>
      <c r="J49" s="13" t="s">
        <v>25</v>
      </c>
      <c r="K49" s="13">
        <v>40.9</v>
      </c>
      <c r="L49" s="13" t="s">
        <v>37</v>
      </c>
      <c r="M49" s="13">
        <v>4</v>
      </c>
      <c r="N49" s="17">
        <v>4558496</v>
      </c>
      <c r="O49" s="17">
        <v>1758480</v>
      </c>
      <c r="P49" s="15">
        <v>245230</v>
      </c>
      <c r="Q49" s="16">
        <f>N49/P49</f>
        <v>18.588655547853037</v>
      </c>
      <c r="R49" s="13">
        <v>13</v>
      </c>
      <c r="S49" s="15">
        <v>10220</v>
      </c>
      <c r="T49" s="13">
        <v>15</v>
      </c>
      <c r="U49" s="13" t="s">
        <v>35</v>
      </c>
      <c r="V49" s="13">
        <f>100-K49</f>
        <v>59.1</v>
      </c>
      <c r="W49" s="13">
        <v>20</v>
      </c>
      <c r="X49" s="13">
        <v>30</v>
      </c>
      <c r="Y49" s="13">
        <v>0</v>
      </c>
      <c r="Z49" s="13">
        <v>5</v>
      </c>
      <c r="AA49" s="13">
        <v>20</v>
      </c>
      <c r="AB49" s="13">
        <f>SUM(V49:AA49)</f>
        <v>134.1</v>
      </c>
      <c r="AC49" s="13"/>
      <c r="AD49" s="36">
        <v>500000</v>
      </c>
      <c r="AE49" s="44">
        <f>SUM(AD49*1.03^4)</f>
        <v>562754.40499999991</v>
      </c>
      <c r="AF49" s="44">
        <f>MROUND(AE49,100)</f>
        <v>562800</v>
      </c>
      <c r="AG49" s="32">
        <v>95</v>
      </c>
      <c r="AH49" s="44">
        <f>AF49*AG49/100</f>
        <v>534660</v>
      </c>
      <c r="AI49" s="38">
        <f>AI16+AH49</f>
        <v>534660</v>
      </c>
      <c r="AJ49" s="13">
        <v>29</v>
      </c>
      <c r="AK49" s="13" t="s">
        <v>39</v>
      </c>
      <c r="AL49" s="13" t="s">
        <v>39</v>
      </c>
      <c r="AM49" s="13"/>
    </row>
    <row r="50" spans="1:40" s="5" customFormat="1" x14ac:dyDescent="0.25">
      <c r="A50" s="13" t="s">
        <v>358</v>
      </c>
      <c r="B50" s="13" t="s">
        <v>11</v>
      </c>
      <c r="C50" s="13" t="s">
        <v>359</v>
      </c>
      <c r="D50" s="13" t="s">
        <v>360</v>
      </c>
      <c r="E50" s="13" t="s">
        <v>361</v>
      </c>
      <c r="F50" s="13" t="s">
        <v>362</v>
      </c>
      <c r="G50" s="13" t="s">
        <v>11</v>
      </c>
      <c r="H50" s="13" t="s">
        <v>363</v>
      </c>
      <c r="I50" s="13" t="s">
        <v>364</v>
      </c>
      <c r="J50" s="13" t="s">
        <v>25</v>
      </c>
      <c r="K50" s="13" t="s">
        <v>365</v>
      </c>
      <c r="L50" s="13" t="s">
        <v>37</v>
      </c>
      <c r="M50" s="13">
        <v>5</v>
      </c>
      <c r="N50" s="17">
        <v>4047332</v>
      </c>
      <c r="O50" s="17">
        <v>1697550</v>
      </c>
      <c r="P50" s="15">
        <v>337056</v>
      </c>
      <c r="Q50" s="16">
        <f>N50/P50</f>
        <v>12.007891863666572</v>
      </c>
      <c r="R50" s="13">
        <v>14</v>
      </c>
      <c r="S50" s="15">
        <v>57369</v>
      </c>
      <c r="T50" s="13">
        <v>30</v>
      </c>
      <c r="U50" s="13" t="s">
        <v>35</v>
      </c>
      <c r="V50" s="13">
        <f>100-K50</f>
        <v>65.8</v>
      </c>
      <c r="W50" s="13">
        <v>0</v>
      </c>
      <c r="X50" s="13">
        <v>30</v>
      </c>
      <c r="Y50" s="13">
        <v>0</v>
      </c>
      <c r="Z50" s="13">
        <v>15</v>
      </c>
      <c r="AA50" s="13">
        <v>15</v>
      </c>
      <c r="AB50" s="13">
        <f>SUM(V50:AA50)</f>
        <v>125.8</v>
      </c>
      <c r="AC50" s="13"/>
      <c r="AD50" s="36">
        <v>1103276</v>
      </c>
      <c r="AE50" s="36">
        <f>SUM(AD50*1.03^4)</f>
        <v>1241746.8578615598</v>
      </c>
      <c r="AF50" s="36">
        <f>MROUND(AE50,100)</f>
        <v>1241700</v>
      </c>
      <c r="AG50" s="13">
        <v>80</v>
      </c>
      <c r="AH50" s="36">
        <f>AF50*AG50/100</f>
        <v>993360</v>
      </c>
      <c r="AI50" s="38">
        <f>AI23+AH50</f>
        <v>993360</v>
      </c>
      <c r="AJ50" s="13">
        <v>29</v>
      </c>
      <c r="AK50" s="13" t="s">
        <v>39</v>
      </c>
      <c r="AL50" s="13" t="s">
        <v>39</v>
      </c>
      <c r="AM50" s="13"/>
    </row>
    <row r="51" spans="1:40" s="5" customFormat="1" x14ac:dyDescent="0.25">
      <c r="A51" s="104" t="s">
        <v>219</v>
      </c>
      <c r="B51" s="104" t="s">
        <v>39</v>
      </c>
      <c r="C51" s="104" t="s">
        <v>220</v>
      </c>
      <c r="D51" s="104" t="s">
        <v>221</v>
      </c>
      <c r="E51" s="104" t="s">
        <v>222</v>
      </c>
      <c r="F51" s="104" t="s">
        <v>223</v>
      </c>
      <c r="G51" s="104" t="s">
        <v>11</v>
      </c>
      <c r="H51" s="104" t="s">
        <v>224</v>
      </c>
      <c r="I51" s="104" t="s">
        <v>225</v>
      </c>
      <c r="J51" s="104" t="s">
        <v>74</v>
      </c>
      <c r="K51" s="104">
        <v>65</v>
      </c>
      <c r="L51" s="104" t="s">
        <v>226</v>
      </c>
      <c r="M51" s="104">
        <v>4</v>
      </c>
      <c r="N51" s="105">
        <v>3905626</v>
      </c>
      <c r="O51" s="105">
        <v>2527040</v>
      </c>
      <c r="P51" s="106">
        <v>623449</v>
      </c>
      <c r="Q51" s="107">
        <f>N51/P51</f>
        <v>6.2645477015762312</v>
      </c>
      <c r="R51" s="104">
        <v>11</v>
      </c>
      <c r="S51" s="106">
        <v>20254</v>
      </c>
      <c r="T51" s="104">
        <v>70</v>
      </c>
      <c r="U51" s="104" t="s">
        <v>35</v>
      </c>
      <c r="V51" s="104">
        <f>130-K51</f>
        <v>65</v>
      </c>
      <c r="W51" s="104">
        <v>20</v>
      </c>
      <c r="X51" s="104">
        <v>30</v>
      </c>
      <c r="Y51" s="104">
        <v>5</v>
      </c>
      <c r="Z51" s="104">
        <v>5</v>
      </c>
      <c r="AA51" s="104">
        <v>0</v>
      </c>
      <c r="AB51" s="104">
        <f>SUM(V51:AA51)</f>
        <v>125</v>
      </c>
      <c r="AC51" s="104"/>
      <c r="AD51" s="108">
        <v>625000</v>
      </c>
      <c r="AE51" s="108">
        <f>SUM(AD51*1.03^4)</f>
        <v>703443.00624999998</v>
      </c>
      <c r="AF51" s="108">
        <f>MROUND(AE51,100)</f>
        <v>703400</v>
      </c>
      <c r="AG51" s="104">
        <v>80</v>
      </c>
      <c r="AH51" s="108">
        <f>AF51*AG51/100</f>
        <v>562720</v>
      </c>
      <c r="AI51" s="109">
        <f>AI12+AH51</f>
        <v>562720</v>
      </c>
      <c r="AJ51" s="104">
        <v>29</v>
      </c>
      <c r="AK51" s="104" t="s">
        <v>11</v>
      </c>
      <c r="AL51" s="104" t="s">
        <v>39</v>
      </c>
      <c r="AM51" s="104"/>
    </row>
    <row r="52" spans="1:40" s="5" customFormat="1" x14ac:dyDescent="0.25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5"/>
      <c r="O52" s="105"/>
      <c r="P52" s="106"/>
      <c r="Q52" s="107"/>
      <c r="R52" s="104"/>
      <c r="S52" s="106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8"/>
      <c r="AE52" s="108"/>
      <c r="AF52" s="108"/>
      <c r="AG52" s="104"/>
      <c r="AH52" s="108"/>
      <c r="AI52" s="109"/>
      <c r="AJ52" s="104"/>
      <c r="AK52" s="104"/>
      <c r="AL52" s="110" t="s">
        <v>555</v>
      </c>
      <c r="AM52" s="111">
        <f>SUM(AH40:AH51)</f>
        <v>17682520</v>
      </c>
    </row>
    <row r="53" spans="1:40" s="5" customFormat="1" x14ac:dyDescent="0.25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  <c r="O53" s="105"/>
      <c r="P53" s="106"/>
      <c r="Q53" s="107"/>
      <c r="R53" s="104"/>
      <c r="S53" s="106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8"/>
      <c r="AE53" s="108"/>
      <c r="AF53" s="108"/>
      <c r="AG53" s="104"/>
      <c r="AH53" s="108"/>
      <c r="AI53" s="109"/>
      <c r="AJ53" s="104"/>
      <c r="AK53" s="104"/>
      <c r="AL53" s="104"/>
      <c r="AM53" s="104"/>
    </row>
    <row r="54" spans="1:40" s="5" customFormat="1" x14ac:dyDescent="0.25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5"/>
      <c r="O54" s="105"/>
      <c r="P54" s="106"/>
      <c r="Q54" s="107"/>
      <c r="R54" s="104"/>
      <c r="S54" s="106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8"/>
      <c r="AE54" s="108"/>
      <c r="AF54" s="108"/>
      <c r="AG54" s="104"/>
      <c r="AH54" s="108"/>
      <c r="AI54" s="109"/>
      <c r="AJ54" s="104"/>
      <c r="AK54" s="104"/>
      <c r="AL54" s="104"/>
      <c r="AM54" s="104"/>
    </row>
    <row r="55" spans="1:40" s="5" customForma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4"/>
      <c r="O55" s="14"/>
      <c r="P55" s="15"/>
      <c r="Q55" s="16"/>
      <c r="R55" s="13"/>
      <c r="S55" s="15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36"/>
      <c r="AE55" s="87"/>
      <c r="AF55" s="87"/>
      <c r="AG55" s="88"/>
      <c r="AH55" s="87"/>
      <c r="AI55" s="38"/>
      <c r="AJ55" s="13"/>
      <c r="AK55" s="13"/>
      <c r="AL55" s="13"/>
      <c r="AM55" s="13"/>
    </row>
    <row r="56" spans="1:40" s="5" customFormat="1" ht="15.75" thickBot="1" x14ac:dyDescent="0.3">
      <c r="A56" s="112" t="s">
        <v>573</v>
      </c>
      <c r="B56" s="84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7"/>
      <c r="O56" s="97"/>
      <c r="P56" s="98"/>
      <c r="Q56" s="99"/>
      <c r="R56" s="96"/>
      <c r="S56" s="98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100"/>
      <c r="AE56" s="100"/>
      <c r="AF56" s="100"/>
      <c r="AG56" s="96"/>
      <c r="AH56" s="100"/>
      <c r="AI56" s="101"/>
      <c r="AJ56" s="96"/>
      <c r="AK56" s="96"/>
      <c r="AL56" s="96"/>
      <c r="AM56" s="96"/>
    </row>
    <row r="57" spans="1:40" s="5" customFormat="1" x14ac:dyDescent="0.25">
      <c r="A57" s="18" t="s">
        <v>426</v>
      </c>
      <c r="B57" s="18" t="s">
        <v>39</v>
      </c>
      <c r="C57" s="18" t="s">
        <v>427</v>
      </c>
      <c r="D57" s="18" t="s">
        <v>428</v>
      </c>
      <c r="E57" s="18" t="s">
        <v>429</v>
      </c>
      <c r="F57" s="18" t="s">
        <v>430</v>
      </c>
      <c r="G57" s="18" t="s">
        <v>11</v>
      </c>
      <c r="H57" s="18" t="s">
        <v>363</v>
      </c>
      <c r="I57" s="18" t="s">
        <v>431</v>
      </c>
      <c r="J57" s="18" t="s">
        <v>25</v>
      </c>
      <c r="K57" s="18" t="s">
        <v>432</v>
      </c>
      <c r="L57" s="18" t="s">
        <v>37</v>
      </c>
      <c r="M57" s="18">
        <v>4</v>
      </c>
      <c r="N57" s="45">
        <v>2850010</v>
      </c>
      <c r="O57" s="45">
        <v>961600</v>
      </c>
      <c r="P57" s="19">
        <v>210330</v>
      </c>
      <c r="Q57" s="35">
        <f t="shared" ref="Q57:Q86" si="24">N57/P57</f>
        <v>13.550183045690106</v>
      </c>
      <c r="R57" s="18">
        <v>8</v>
      </c>
      <c r="S57" s="19">
        <v>10547</v>
      </c>
      <c r="T57" s="18">
        <v>75</v>
      </c>
      <c r="U57" s="18" t="s">
        <v>35</v>
      </c>
      <c r="V57" s="18">
        <f>100-K57</f>
        <v>65.5</v>
      </c>
      <c r="W57" s="18">
        <v>20</v>
      </c>
      <c r="X57" s="18">
        <v>30</v>
      </c>
      <c r="Y57" s="18">
        <v>0</v>
      </c>
      <c r="Z57" s="18">
        <v>5</v>
      </c>
      <c r="AA57" s="18">
        <v>0</v>
      </c>
      <c r="AB57" s="18">
        <f t="shared" ref="AB57:AB86" si="25">SUM(V57:AA57)</f>
        <v>120.5</v>
      </c>
      <c r="AC57" s="18"/>
      <c r="AD57" s="37">
        <v>1700000</v>
      </c>
      <c r="AE57" s="37">
        <f t="shared" ref="AE57:AE86" si="26">SUM(AD57*1.03^4)</f>
        <v>1913364.977</v>
      </c>
      <c r="AF57" s="37">
        <f t="shared" ref="AF57:AF86" si="27">MROUND(AE57,100)</f>
        <v>1913400</v>
      </c>
      <c r="AG57" s="18">
        <v>80</v>
      </c>
      <c r="AH57" s="37">
        <f t="shared" ref="AH57:AH86" si="28">AF57*AG57/100</f>
        <v>1530720</v>
      </c>
      <c r="AI57" s="37">
        <v>0</v>
      </c>
      <c r="AJ57" s="18">
        <v>29</v>
      </c>
      <c r="AK57" s="18" t="s">
        <v>39</v>
      </c>
      <c r="AL57" s="18" t="s">
        <v>11</v>
      </c>
      <c r="AM57" s="20"/>
    </row>
    <row r="58" spans="1:40" s="5" customFormat="1" x14ac:dyDescent="0.25">
      <c r="A58" s="13" t="s">
        <v>388</v>
      </c>
      <c r="B58" s="13" t="s">
        <v>11</v>
      </c>
      <c r="C58" s="13" t="s">
        <v>389</v>
      </c>
      <c r="D58" s="13" t="s">
        <v>390</v>
      </c>
      <c r="E58" s="13" t="s">
        <v>391</v>
      </c>
      <c r="F58" s="13" t="s">
        <v>392</v>
      </c>
      <c r="G58" s="13" t="s">
        <v>11</v>
      </c>
      <c r="H58" s="13" t="s">
        <v>393</v>
      </c>
      <c r="I58" s="13" t="s">
        <v>394</v>
      </c>
      <c r="J58" s="13" t="s">
        <v>25</v>
      </c>
      <c r="K58" s="13" t="s">
        <v>395</v>
      </c>
      <c r="L58" s="13" t="s">
        <v>37</v>
      </c>
      <c r="M58" s="13">
        <v>4</v>
      </c>
      <c r="N58" s="17">
        <v>7851632</v>
      </c>
      <c r="O58" s="17">
        <v>1515020</v>
      </c>
      <c r="P58" s="15">
        <v>328425</v>
      </c>
      <c r="Q58" s="16">
        <f t="shared" si="24"/>
        <v>23.906925477658522</v>
      </c>
      <c r="R58" s="13">
        <v>18</v>
      </c>
      <c r="S58" s="15">
        <v>24119</v>
      </c>
      <c r="T58" s="13">
        <v>75</v>
      </c>
      <c r="U58" s="13" t="s">
        <v>35</v>
      </c>
      <c r="V58" s="13">
        <f>100-K58</f>
        <v>56.4</v>
      </c>
      <c r="W58" s="13">
        <v>20</v>
      </c>
      <c r="X58" s="13">
        <v>30</v>
      </c>
      <c r="Y58" s="13">
        <v>0</v>
      </c>
      <c r="Z58" s="13">
        <v>5</v>
      </c>
      <c r="AA58" s="13">
        <v>0</v>
      </c>
      <c r="AB58" s="13">
        <f t="shared" si="25"/>
        <v>111.4</v>
      </c>
      <c r="AC58" s="13"/>
      <c r="AD58" s="36">
        <v>1500000</v>
      </c>
      <c r="AE58" s="36">
        <f t="shared" si="26"/>
        <v>1688263.2149999999</v>
      </c>
      <c r="AF58" s="36">
        <f t="shared" si="27"/>
        <v>1688300</v>
      </c>
      <c r="AG58" s="13">
        <v>80</v>
      </c>
      <c r="AH58" s="36">
        <f t="shared" si="28"/>
        <v>1350640</v>
      </c>
      <c r="AI58" s="38">
        <f>AI22+AH58</f>
        <v>1350640</v>
      </c>
      <c r="AJ58" s="13">
        <v>29</v>
      </c>
      <c r="AK58" s="13" t="s">
        <v>39</v>
      </c>
      <c r="AL58" s="13" t="s">
        <v>39</v>
      </c>
      <c r="AM58" s="13"/>
      <c r="AN58" s="41"/>
    </row>
    <row r="59" spans="1:40" s="5" customFormat="1" x14ac:dyDescent="0.25">
      <c r="A59" s="13" t="s">
        <v>212</v>
      </c>
      <c r="B59" s="13" t="s">
        <v>11</v>
      </c>
      <c r="C59" s="13" t="s">
        <v>213</v>
      </c>
      <c r="D59" s="13" t="s">
        <v>214</v>
      </c>
      <c r="E59" s="13" t="s">
        <v>215</v>
      </c>
      <c r="F59" s="13" t="s">
        <v>216</v>
      </c>
      <c r="G59" s="13" t="s">
        <v>11</v>
      </c>
      <c r="H59" s="13" t="s">
        <v>122</v>
      </c>
      <c r="I59" s="13" t="s">
        <v>217</v>
      </c>
      <c r="J59" s="13" t="s">
        <v>25</v>
      </c>
      <c r="K59" s="13" t="s">
        <v>218</v>
      </c>
      <c r="L59" s="13" t="s">
        <v>37</v>
      </c>
      <c r="M59" s="13">
        <v>5</v>
      </c>
      <c r="N59" s="14">
        <v>1826966</v>
      </c>
      <c r="O59" s="14">
        <v>957885</v>
      </c>
      <c r="P59" s="15">
        <v>121178</v>
      </c>
      <c r="Q59" s="16">
        <f t="shared" si="24"/>
        <v>15.076713594876958</v>
      </c>
      <c r="R59" s="13">
        <v>4</v>
      </c>
      <c r="S59" s="15">
        <v>12292</v>
      </c>
      <c r="T59" s="13">
        <v>55</v>
      </c>
      <c r="U59" s="13" t="s">
        <v>35</v>
      </c>
      <c r="V59" s="13">
        <f>100-K59</f>
        <v>76.099999999999994</v>
      </c>
      <c r="W59" s="13">
        <v>0</v>
      </c>
      <c r="X59" s="13">
        <v>30</v>
      </c>
      <c r="Y59" s="13">
        <v>0</v>
      </c>
      <c r="Z59" s="13">
        <v>5</v>
      </c>
      <c r="AA59" s="13">
        <v>0</v>
      </c>
      <c r="AB59" s="13">
        <f t="shared" si="25"/>
        <v>111.1</v>
      </c>
      <c r="AC59" s="13"/>
      <c r="AD59" s="36">
        <v>1692700</v>
      </c>
      <c r="AE59" s="36">
        <f t="shared" si="26"/>
        <v>1905148.7626869997</v>
      </c>
      <c r="AF59" s="36">
        <f t="shared" si="27"/>
        <v>1905100</v>
      </c>
      <c r="AG59" s="13">
        <v>95</v>
      </c>
      <c r="AH59" s="36">
        <f t="shared" si="28"/>
        <v>1809845</v>
      </c>
      <c r="AI59" s="38">
        <f t="shared" ref="AI59:AI64" si="29">AI58+AH59</f>
        <v>3160485</v>
      </c>
      <c r="AJ59" s="13">
        <v>29</v>
      </c>
      <c r="AK59" s="13" t="s">
        <v>39</v>
      </c>
      <c r="AL59" s="13" t="s">
        <v>39</v>
      </c>
      <c r="AM59" s="13"/>
      <c r="AN59" s="85"/>
    </row>
    <row r="60" spans="1:40" s="5" customFormat="1" x14ac:dyDescent="0.25">
      <c r="A60" s="13" t="s">
        <v>295</v>
      </c>
      <c r="B60" s="13" t="s">
        <v>39</v>
      </c>
      <c r="C60" s="13" t="s">
        <v>296</v>
      </c>
      <c r="D60" s="13" t="s">
        <v>297</v>
      </c>
      <c r="E60" s="13" t="s">
        <v>298</v>
      </c>
      <c r="F60" s="13" t="s">
        <v>299</v>
      </c>
      <c r="G60" s="13" t="s">
        <v>11</v>
      </c>
      <c r="H60" s="13" t="s">
        <v>300</v>
      </c>
      <c r="I60" s="13" t="s">
        <v>301</v>
      </c>
      <c r="J60" s="13" t="s">
        <v>25</v>
      </c>
      <c r="K60" s="13" t="s">
        <v>302</v>
      </c>
      <c r="L60" s="13" t="s">
        <v>83</v>
      </c>
      <c r="M60" s="13">
        <v>4</v>
      </c>
      <c r="N60" s="14">
        <v>5076004</v>
      </c>
      <c r="O60" s="14">
        <v>1587200</v>
      </c>
      <c r="P60" s="15">
        <v>489480</v>
      </c>
      <c r="Q60" s="16">
        <f t="shared" si="24"/>
        <v>10.370196943695349</v>
      </c>
      <c r="R60" s="13">
        <v>18</v>
      </c>
      <c r="S60" s="15">
        <v>25448</v>
      </c>
      <c r="T60" s="13">
        <v>150</v>
      </c>
      <c r="U60" s="13" t="s">
        <v>124</v>
      </c>
      <c r="V60" s="13">
        <f>100-K60</f>
        <v>50.6</v>
      </c>
      <c r="W60" s="13">
        <v>20</v>
      </c>
      <c r="X60" s="13">
        <v>30</v>
      </c>
      <c r="Y60" s="13">
        <v>0</v>
      </c>
      <c r="Z60" s="13">
        <v>10</v>
      </c>
      <c r="AA60" s="13">
        <v>0</v>
      </c>
      <c r="AB60" s="13">
        <f t="shared" si="25"/>
        <v>110.6</v>
      </c>
      <c r="AC60" s="13"/>
      <c r="AD60" s="36">
        <v>1250000</v>
      </c>
      <c r="AE60" s="36">
        <f t="shared" si="26"/>
        <v>1406886.0125</v>
      </c>
      <c r="AF60" s="36">
        <f t="shared" si="27"/>
        <v>1406900</v>
      </c>
      <c r="AG60" s="13">
        <v>80</v>
      </c>
      <c r="AH60" s="36">
        <f t="shared" si="28"/>
        <v>1125520</v>
      </c>
      <c r="AI60" s="38">
        <f t="shared" si="29"/>
        <v>4286005</v>
      </c>
      <c r="AJ60" s="13">
        <v>29</v>
      </c>
      <c r="AK60" s="13" t="s">
        <v>39</v>
      </c>
      <c r="AL60" s="13" t="s">
        <v>39</v>
      </c>
      <c r="AM60" s="13"/>
    </row>
    <row r="61" spans="1:40" s="41" customFormat="1" x14ac:dyDescent="0.25">
      <c r="A61" s="13" t="s">
        <v>311</v>
      </c>
      <c r="B61" s="13" t="s">
        <v>11</v>
      </c>
      <c r="C61" s="13" t="s">
        <v>312</v>
      </c>
      <c r="D61" s="13" t="s">
        <v>313</v>
      </c>
      <c r="E61" s="13" t="s">
        <v>314</v>
      </c>
      <c r="F61" s="13" t="s">
        <v>315</v>
      </c>
      <c r="G61" s="13" t="s">
        <v>11</v>
      </c>
      <c r="H61" s="13" t="s">
        <v>316</v>
      </c>
      <c r="I61" s="13" t="s">
        <v>317</v>
      </c>
      <c r="J61" s="13" t="s">
        <v>25</v>
      </c>
      <c r="K61" s="13" t="s">
        <v>318</v>
      </c>
      <c r="L61" s="13" t="s">
        <v>83</v>
      </c>
      <c r="M61" s="13">
        <v>4</v>
      </c>
      <c r="N61" s="14">
        <v>8398480</v>
      </c>
      <c r="O61" s="14">
        <v>8222480</v>
      </c>
      <c r="P61" s="15">
        <v>1489489</v>
      </c>
      <c r="Q61" s="16">
        <f t="shared" si="24"/>
        <v>5.6384974981352665</v>
      </c>
      <c r="R61" s="13">
        <v>6</v>
      </c>
      <c r="S61" s="15">
        <v>341753</v>
      </c>
      <c r="T61" s="13">
        <v>100</v>
      </c>
      <c r="U61" s="13" t="s">
        <v>319</v>
      </c>
      <c r="V61" s="13">
        <f>100-K61</f>
        <v>30</v>
      </c>
      <c r="W61" s="13">
        <v>20</v>
      </c>
      <c r="X61" s="13">
        <v>30</v>
      </c>
      <c r="Y61" s="13">
        <v>5</v>
      </c>
      <c r="Z61" s="13">
        <v>25</v>
      </c>
      <c r="AA61" s="13">
        <v>0</v>
      </c>
      <c r="AB61" s="13">
        <f t="shared" si="25"/>
        <v>110</v>
      </c>
      <c r="AC61" s="13"/>
      <c r="AD61" s="36">
        <v>1070000</v>
      </c>
      <c r="AE61" s="36">
        <f t="shared" si="26"/>
        <v>1204294.4267</v>
      </c>
      <c r="AF61" s="36">
        <f t="shared" si="27"/>
        <v>1204300</v>
      </c>
      <c r="AG61" s="13">
        <v>80</v>
      </c>
      <c r="AH61" s="36">
        <f t="shared" si="28"/>
        <v>963440</v>
      </c>
      <c r="AI61" s="38">
        <f t="shared" si="29"/>
        <v>5249445</v>
      </c>
      <c r="AJ61" s="13">
        <v>29</v>
      </c>
      <c r="AK61" s="13" t="s">
        <v>39</v>
      </c>
      <c r="AL61" s="13" t="s">
        <v>39</v>
      </c>
      <c r="AM61" s="13"/>
    </row>
    <row r="62" spans="1:40" s="41" customFormat="1" x14ac:dyDescent="0.25">
      <c r="A62" s="13" t="s">
        <v>366</v>
      </c>
      <c r="B62" s="13" t="s">
        <v>11</v>
      </c>
      <c r="C62" s="13" t="s">
        <v>367</v>
      </c>
      <c r="D62" s="13" t="s">
        <v>368</v>
      </c>
      <c r="E62" s="13" t="s">
        <v>369</v>
      </c>
      <c r="F62" s="13" t="s">
        <v>370</v>
      </c>
      <c r="G62" s="13" t="s">
        <v>11</v>
      </c>
      <c r="H62" s="13" t="s">
        <v>371</v>
      </c>
      <c r="I62" s="13" t="s">
        <v>372</v>
      </c>
      <c r="J62" s="13" t="s">
        <v>74</v>
      </c>
      <c r="K62" s="13" t="s">
        <v>373</v>
      </c>
      <c r="L62" s="13" t="s">
        <v>83</v>
      </c>
      <c r="M62" s="13">
        <v>5</v>
      </c>
      <c r="N62" s="14">
        <v>1136275</v>
      </c>
      <c r="O62" s="14">
        <v>937650</v>
      </c>
      <c r="P62" s="15">
        <v>356366</v>
      </c>
      <c r="Q62" s="16">
        <f t="shared" si="24"/>
        <v>3.1885056374626086</v>
      </c>
      <c r="R62" s="13">
        <v>32</v>
      </c>
      <c r="S62" s="15">
        <v>38722</v>
      </c>
      <c r="T62" s="13">
        <v>150</v>
      </c>
      <c r="U62" s="13" t="s">
        <v>35</v>
      </c>
      <c r="V62" s="13">
        <f>130-K62</f>
        <v>64.2</v>
      </c>
      <c r="W62" s="13">
        <v>0</v>
      </c>
      <c r="X62" s="13">
        <v>30</v>
      </c>
      <c r="Y62" s="13">
        <v>5</v>
      </c>
      <c r="Z62" s="13">
        <v>10</v>
      </c>
      <c r="AA62" s="13">
        <v>0</v>
      </c>
      <c r="AB62" s="13">
        <f t="shared" si="25"/>
        <v>109.2</v>
      </c>
      <c r="AC62" s="13"/>
      <c r="AD62" s="36">
        <v>3635000</v>
      </c>
      <c r="AE62" s="36">
        <f t="shared" si="26"/>
        <v>4091224.5243499996</v>
      </c>
      <c r="AF62" s="36">
        <f t="shared" si="27"/>
        <v>4091200</v>
      </c>
      <c r="AG62" s="13">
        <v>80</v>
      </c>
      <c r="AH62" s="36">
        <f t="shared" si="28"/>
        <v>3272960</v>
      </c>
      <c r="AI62" s="38">
        <f t="shared" si="29"/>
        <v>8522405</v>
      </c>
      <c r="AJ62" s="13">
        <v>29</v>
      </c>
      <c r="AK62" s="13" t="s">
        <v>39</v>
      </c>
      <c r="AL62" s="13" t="s">
        <v>39</v>
      </c>
      <c r="AM62" s="13"/>
    </row>
    <row r="63" spans="1:40" s="5" customFormat="1" x14ac:dyDescent="0.25">
      <c r="A63" s="13" t="s">
        <v>505</v>
      </c>
      <c r="B63" s="13" t="s">
        <v>11</v>
      </c>
      <c r="C63" s="13" t="s">
        <v>150</v>
      </c>
      <c r="D63" s="13" t="s">
        <v>151</v>
      </c>
      <c r="E63" s="13" t="s">
        <v>152</v>
      </c>
      <c r="F63" s="13" t="s">
        <v>153</v>
      </c>
      <c r="G63" s="13" t="s">
        <v>11</v>
      </c>
      <c r="H63" s="13" t="s">
        <v>154</v>
      </c>
      <c r="I63" s="13" t="s">
        <v>155</v>
      </c>
      <c r="J63" s="13" t="s">
        <v>25</v>
      </c>
      <c r="K63" s="13" t="s">
        <v>156</v>
      </c>
      <c r="L63" s="13" t="s">
        <v>83</v>
      </c>
      <c r="M63" s="13">
        <v>4</v>
      </c>
      <c r="N63" s="14">
        <v>4877892</v>
      </c>
      <c r="O63" s="14">
        <v>3942310</v>
      </c>
      <c r="P63" s="15">
        <v>97603</v>
      </c>
      <c r="Q63" s="16">
        <f t="shared" si="24"/>
        <v>49.976865465200866</v>
      </c>
      <c r="R63" s="13">
        <v>16</v>
      </c>
      <c r="S63" s="15">
        <v>14676</v>
      </c>
      <c r="T63" s="13">
        <v>150</v>
      </c>
      <c r="U63" s="13" t="s">
        <v>35</v>
      </c>
      <c r="V63" s="13">
        <f>100-K63</f>
        <v>50.2</v>
      </c>
      <c r="W63" s="13">
        <v>20</v>
      </c>
      <c r="X63" s="13">
        <v>30</v>
      </c>
      <c r="Y63" s="13">
        <v>0</v>
      </c>
      <c r="Z63" s="13">
        <v>5</v>
      </c>
      <c r="AA63" s="13">
        <v>0</v>
      </c>
      <c r="AB63" s="13">
        <f t="shared" si="25"/>
        <v>105.2</v>
      </c>
      <c r="AC63" s="13"/>
      <c r="AD63" s="36">
        <v>990000</v>
      </c>
      <c r="AE63" s="36">
        <f t="shared" si="26"/>
        <v>1114253.7219</v>
      </c>
      <c r="AF63" s="36">
        <f t="shared" si="27"/>
        <v>1114300</v>
      </c>
      <c r="AG63" s="13">
        <v>80</v>
      </c>
      <c r="AH63" s="36">
        <f t="shared" si="28"/>
        <v>891440</v>
      </c>
      <c r="AI63" s="38">
        <f t="shared" si="29"/>
        <v>9413845</v>
      </c>
      <c r="AJ63" s="13">
        <v>29</v>
      </c>
      <c r="AK63" s="13" t="s">
        <v>11</v>
      </c>
      <c r="AL63" s="13" t="s">
        <v>39</v>
      </c>
      <c r="AM63" s="13"/>
    </row>
    <row r="64" spans="1:40" s="5" customFormat="1" x14ac:dyDescent="0.25">
      <c r="A64" s="13" t="s">
        <v>257</v>
      </c>
      <c r="B64" s="13" t="s">
        <v>39</v>
      </c>
      <c r="C64" s="13" t="s">
        <v>258</v>
      </c>
      <c r="D64" s="13" t="s">
        <v>259</v>
      </c>
      <c r="E64" s="13" t="s">
        <v>260</v>
      </c>
      <c r="F64" s="13" t="s">
        <v>261</v>
      </c>
      <c r="G64" s="13" t="s">
        <v>11</v>
      </c>
      <c r="H64" s="13" t="s">
        <v>262</v>
      </c>
      <c r="I64" s="13" t="s">
        <v>263</v>
      </c>
      <c r="J64" s="13" t="s">
        <v>25</v>
      </c>
      <c r="K64" s="13" t="s">
        <v>264</v>
      </c>
      <c r="L64" s="13" t="s">
        <v>37</v>
      </c>
      <c r="M64" s="13">
        <v>4</v>
      </c>
      <c r="N64" s="14">
        <v>3558740</v>
      </c>
      <c r="O64" s="14">
        <v>2767680</v>
      </c>
      <c r="P64" s="15">
        <v>318277</v>
      </c>
      <c r="Q64" s="16">
        <f t="shared" si="24"/>
        <v>11.181266632524499</v>
      </c>
      <c r="R64" s="13">
        <v>9</v>
      </c>
      <c r="S64" s="15">
        <v>9699</v>
      </c>
      <c r="T64" s="13">
        <v>60</v>
      </c>
      <c r="U64" s="13" t="s">
        <v>35</v>
      </c>
      <c r="V64" s="13">
        <f>100-K64</f>
        <v>54.2</v>
      </c>
      <c r="W64" s="13">
        <v>20</v>
      </c>
      <c r="X64" s="13">
        <v>30</v>
      </c>
      <c r="Y64" s="13">
        <v>0</v>
      </c>
      <c r="Z64" s="13">
        <v>0</v>
      </c>
      <c r="AA64" s="13">
        <v>0</v>
      </c>
      <c r="AB64" s="13">
        <f t="shared" si="25"/>
        <v>104.2</v>
      </c>
      <c r="AC64" s="13"/>
      <c r="AD64" s="36">
        <v>700000</v>
      </c>
      <c r="AE64" s="36">
        <f t="shared" si="26"/>
        <v>787856.1669999999</v>
      </c>
      <c r="AF64" s="36">
        <f t="shared" si="27"/>
        <v>787900</v>
      </c>
      <c r="AG64" s="13">
        <v>95</v>
      </c>
      <c r="AH64" s="36">
        <f t="shared" si="28"/>
        <v>748505</v>
      </c>
      <c r="AI64" s="38">
        <f t="shared" si="29"/>
        <v>10162350</v>
      </c>
      <c r="AJ64" s="13">
        <v>29</v>
      </c>
      <c r="AK64" s="13" t="s">
        <v>39</v>
      </c>
      <c r="AL64" s="13" t="s">
        <v>39</v>
      </c>
      <c r="AM64" s="13"/>
    </row>
    <row r="65" spans="1:39" s="5" customFormat="1" x14ac:dyDescent="0.25">
      <c r="A65" s="18" t="s">
        <v>66</v>
      </c>
      <c r="B65" s="18" t="s">
        <v>39</v>
      </c>
      <c r="C65" s="18" t="s">
        <v>67</v>
      </c>
      <c r="D65" s="18" t="s">
        <v>68</v>
      </c>
      <c r="E65" s="18" t="s">
        <v>69</v>
      </c>
      <c r="F65" s="18" t="s">
        <v>70</v>
      </c>
      <c r="G65" s="18" t="s">
        <v>11</v>
      </c>
      <c r="H65" s="18" t="s">
        <v>71</v>
      </c>
      <c r="I65" s="18" t="s">
        <v>72</v>
      </c>
      <c r="J65" s="18" t="s">
        <v>74</v>
      </c>
      <c r="K65" s="18" t="s">
        <v>73</v>
      </c>
      <c r="L65" s="18" t="s">
        <v>37</v>
      </c>
      <c r="M65" s="18">
        <v>5</v>
      </c>
      <c r="N65" s="34">
        <v>2589700</v>
      </c>
      <c r="O65" s="34">
        <v>825550</v>
      </c>
      <c r="P65" s="19">
        <v>403500</v>
      </c>
      <c r="Q65" s="35">
        <f t="shared" si="24"/>
        <v>6.4180916976456013</v>
      </c>
      <c r="R65" s="18">
        <v>4</v>
      </c>
      <c r="S65" s="19">
        <v>5662</v>
      </c>
      <c r="T65" s="18">
        <v>55</v>
      </c>
      <c r="U65" s="18" t="s">
        <v>35</v>
      </c>
      <c r="V65" s="18">
        <f>130-K65</f>
        <v>68.3</v>
      </c>
      <c r="W65" s="18">
        <v>0</v>
      </c>
      <c r="X65" s="18">
        <v>30</v>
      </c>
      <c r="Y65" s="18">
        <v>5</v>
      </c>
      <c r="Z65" s="18">
        <v>0</v>
      </c>
      <c r="AA65" s="18">
        <v>0</v>
      </c>
      <c r="AB65" s="18">
        <f t="shared" si="25"/>
        <v>103.3</v>
      </c>
      <c r="AC65" s="18"/>
      <c r="AD65" s="37">
        <v>850000</v>
      </c>
      <c r="AE65" s="45">
        <f t="shared" si="26"/>
        <v>956682.48849999998</v>
      </c>
      <c r="AF65" s="45">
        <f t="shared" si="27"/>
        <v>956700</v>
      </c>
      <c r="AG65" s="18">
        <v>95</v>
      </c>
      <c r="AH65" s="45">
        <f t="shared" si="28"/>
        <v>908865</v>
      </c>
      <c r="AI65" s="37">
        <v>0</v>
      </c>
      <c r="AJ65" s="18">
        <v>29</v>
      </c>
      <c r="AK65" s="18" t="s">
        <v>39</v>
      </c>
      <c r="AL65" s="18" t="s">
        <v>11</v>
      </c>
      <c r="AM65" s="20"/>
    </row>
    <row r="66" spans="1:39" s="5" customFormat="1" x14ac:dyDescent="0.25">
      <c r="A66" s="18" t="s">
        <v>381</v>
      </c>
      <c r="B66" s="18" t="s">
        <v>11</v>
      </c>
      <c r="C66" s="18" t="s">
        <v>382</v>
      </c>
      <c r="D66" s="18" t="s">
        <v>383</v>
      </c>
      <c r="E66" s="18" t="s">
        <v>384</v>
      </c>
      <c r="F66" s="18" t="s">
        <v>385</v>
      </c>
      <c r="G66" s="18" t="s">
        <v>11</v>
      </c>
      <c r="H66" s="18" t="s">
        <v>308</v>
      </c>
      <c r="I66" s="18" t="s">
        <v>386</v>
      </c>
      <c r="J66" s="18" t="s">
        <v>25</v>
      </c>
      <c r="K66" s="18" t="s">
        <v>387</v>
      </c>
      <c r="L66" s="18" t="s">
        <v>83</v>
      </c>
      <c r="M66" s="18">
        <v>4</v>
      </c>
      <c r="N66" s="45">
        <v>683050</v>
      </c>
      <c r="O66" s="45">
        <v>683050</v>
      </c>
      <c r="P66" s="19">
        <v>193323</v>
      </c>
      <c r="Q66" s="35">
        <f t="shared" si="24"/>
        <v>3.5332060851528273</v>
      </c>
      <c r="R66" s="18">
        <v>5</v>
      </c>
      <c r="S66" s="19">
        <v>12464</v>
      </c>
      <c r="T66" s="18">
        <v>100</v>
      </c>
      <c r="U66" s="18" t="s">
        <v>124</v>
      </c>
      <c r="V66" s="18">
        <f>100-K66</f>
        <v>42.7</v>
      </c>
      <c r="W66" s="18">
        <v>20</v>
      </c>
      <c r="X66" s="18">
        <v>30</v>
      </c>
      <c r="Y66" s="18">
        <v>5</v>
      </c>
      <c r="Z66" s="18">
        <v>5</v>
      </c>
      <c r="AA66" s="18">
        <v>0</v>
      </c>
      <c r="AB66" s="18">
        <f t="shared" si="25"/>
        <v>102.7</v>
      </c>
      <c r="AC66" s="18"/>
      <c r="AD66" s="37">
        <v>1045000</v>
      </c>
      <c r="AE66" s="37">
        <f t="shared" si="26"/>
        <v>1176156.7064499999</v>
      </c>
      <c r="AF66" s="37">
        <f t="shared" si="27"/>
        <v>1176200</v>
      </c>
      <c r="AG66" s="18">
        <v>95</v>
      </c>
      <c r="AH66" s="37">
        <f t="shared" si="28"/>
        <v>1117390</v>
      </c>
      <c r="AI66" s="37">
        <v>0</v>
      </c>
      <c r="AJ66" s="18">
        <v>29</v>
      </c>
      <c r="AK66" s="18" t="s">
        <v>39</v>
      </c>
      <c r="AL66" s="18" t="s">
        <v>11</v>
      </c>
      <c r="AM66" s="20"/>
    </row>
    <row r="67" spans="1:39" s="5" customFormat="1" x14ac:dyDescent="0.25">
      <c r="A67" s="13" t="s">
        <v>181</v>
      </c>
      <c r="B67" s="13" t="s">
        <v>39</v>
      </c>
      <c r="C67" s="13" t="s">
        <v>182</v>
      </c>
      <c r="D67" s="13" t="s">
        <v>183</v>
      </c>
      <c r="E67" s="13" t="s">
        <v>184</v>
      </c>
      <c r="F67" s="13" t="s">
        <v>185</v>
      </c>
      <c r="G67" s="13" t="s">
        <v>11</v>
      </c>
      <c r="H67" s="13" t="s">
        <v>186</v>
      </c>
      <c r="I67" s="13" t="s">
        <v>187</v>
      </c>
      <c r="J67" s="13" t="s">
        <v>74</v>
      </c>
      <c r="K67" s="13" t="s">
        <v>188</v>
      </c>
      <c r="L67" s="13" t="s">
        <v>83</v>
      </c>
      <c r="M67" s="13">
        <v>7</v>
      </c>
      <c r="N67" s="14">
        <v>1078632</v>
      </c>
      <c r="O67" s="14">
        <v>626400</v>
      </c>
      <c r="P67" s="15">
        <v>336179</v>
      </c>
      <c r="Q67" s="16">
        <f t="shared" si="24"/>
        <v>3.2085049928758189</v>
      </c>
      <c r="R67" s="13">
        <v>1</v>
      </c>
      <c r="S67" s="15">
        <v>2784</v>
      </c>
      <c r="T67" s="13">
        <v>92</v>
      </c>
      <c r="U67" s="13" t="s">
        <v>35</v>
      </c>
      <c r="V67" s="13">
        <f>130-K67</f>
        <v>66.099999999999994</v>
      </c>
      <c r="W67" s="13">
        <v>0</v>
      </c>
      <c r="X67" s="13">
        <v>30</v>
      </c>
      <c r="Y67" s="13">
        <v>5</v>
      </c>
      <c r="Z67" s="13">
        <v>0</v>
      </c>
      <c r="AA67" s="13">
        <v>0</v>
      </c>
      <c r="AB67" s="13">
        <f t="shared" si="25"/>
        <v>101.1</v>
      </c>
      <c r="AC67" s="13"/>
      <c r="AD67" s="36">
        <v>675000</v>
      </c>
      <c r="AE67" s="36">
        <f t="shared" si="26"/>
        <v>759718.44674999989</v>
      </c>
      <c r="AF67" s="36">
        <f t="shared" si="27"/>
        <v>759700</v>
      </c>
      <c r="AG67" s="13">
        <v>80</v>
      </c>
      <c r="AH67" s="36">
        <f t="shared" si="28"/>
        <v>607760</v>
      </c>
      <c r="AI67" s="38">
        <f>AH67+AI64</f>
        <v>10770110</v>
      </c>
      <c r="AJ67" s="13">
        <v>29</v>
      </c>
      <c r="AK67" s="13" t="s">
        <v>39</v>
      </c>
      <c r="AL67" s="13" t="s">
        <v>39</v>
      </c>
      <c r="AM67" s="13"/>
    </row>
    <row r="68" spans="1:39" s="5" customFormat="1" x14ac:dyDescent="0.25">
      <c r="A68" s="18" t="s">
        <v>272</v>
      </c>
      <c r="B68" s="18" t="s">
        <v>11</v>
      </c>
      <c r="C68" s="18" t="s">
        <v>273</v>
      </c>
      <c r="D68" s="18" t="s">
        <v>274</v>
      </c>
      <c r="E68" s="18" t="s">
        <v>275</v>
      </c>
      <c r="F68" s="18" t="s">
        <v>276</v>
      </c>
      <c r="G68" s="18" t="s">
        <v>11</v>
      </c>
      <c r="H68" s="18" t="s">
        <v>277</v>
      </c>
      <c r="I68" s="18" t="s">
        <v>278</v>
      </c>
      <c r="J68" s="18" t="s">
        <v>25</v>
      </c>
      <c r="K68" s="18">
        <v>54.9</v>
      </c>
      <c r="L68" s="18" t="s">
        <v>83</v>
      </c>
      <c r="M68" s="18">
        <v>4</v>
      </c>
      <c r="N68" s="34">
        <v>7817840</v>
      </c>
      <c r="O68" s="34">
        <v>1597840</v>
      </c>
      <c r="P68" s="19">
        <v>147078</v>
      </c>
      <c r="Q68" s="35">
        <f t="shared" si="24"/>
        <v>53.154380668760794</v>
      </c>
      <c r="R68" s="18">
        <v>9</v>
      </c>
      <c r="S68" s="19">
        <v>17915</v>
      </c>
      <c r="T68" s="18">
        <v>150</v>
      </c>
      <c r="U68" s="18" t="s">
        <v>35</v>
      </c>
      <c r="V68" s="18">
        <f>100-K68</f>
        <v>45.1</v>
      </c>
      <c r="W68" s="18">
        <v>20</v>
      </c>
      <c r="X68" s="18">
        <v>30</v>
      </c>
      <c r="Y68" s="18">
        <v>0</v>
      </c>
      <c r="Z68" s="18">
        <v>5</v>
      </c>
      <c r="AA68" s="18">
        <v>0</v>
      </c>
      <c r="AB68" s="18">
        <f t="shared" si="25"/>
        <v>100.1</v>
      </c>
      <c r="AC68" s="18"/>
      <c r="AD68" s="37">
        <v>2400000</v>
      </c>
      <c r="AE68" s="37">
        <f t="shared" si="26"/>
        <v>2701221.1439999999</v>
      </c>
      <c r="AF68" s="37">
        <f t="shared" si="27"/>
        <v>2701200</v>
      </c>
      <c r="AG68" s="18">
        <v>95</v>
      </c>
      <c r="AH68" s="37">
        <f t="shared" si="28"/>
        <v>2566140</v>
      </c>
      <c r="AI68" s="37">
        <v>0</v>
      </c>
      <c r="AJ68" s="18">
        <v>29</v>
      </c>
      <c r="AK68" s="18" t="s">
        <v>39</v>
      </c>
      <c r="AL68" s="18" t="s">
        <v>11</v>
      </c>
      <c r="AM68" s="20"/>
    </row>
    <row r="69" spans="1:39" s="5" customFormat="1" x14ac:dyDescent="0.25">
      <c r="A69" s="18" t="s">
        <v>396</v>
      </c>
      <c r="B69" s="18" t="s">
        <v>39</v>
      </c>
      <c r="C69" s="18" t="s">
        <v>397</v>
      </c>
      <c r="D69" s="18" t="s">
        <v>398</v>
      </c>
      <c r="E69" s="18" t="s">
        <v>399</v>
      </c>
      <c r="F69" s="18" t="s">
        <v>400</v>
      </c>
      <c r="G69" s="18" t="s">
        <v>11</v>
      </c>
      <c r="H69" s="18" t="s">
        <v>401</v>
      </c>
      <c r="I69" s="18" t="s">
        <v>402</v>
      </c>
      <c r="J69" s="18" t="s">
        <v>25</v>
      </c>
      <c r="K69" s="18" t="s">
        <v>403</v>
      </c>
      <c r="L69" s="18" t="s">
        <v>83</v>
      </c>
      <c r="M69" s="18">
        <v>5</v>
      </c>
      <c r="N69" s="34">
        <v>4839680</v>
      </c>
      <c r="O69" s="34">
        <v>4839680</v>
      </c>
      <c r="P69" s="19">
        <v>1213591</v>
      </c>
      <c r="Q69" s="35">
        <f t="shared" si="24"/>
        <v>3.9879003717067776</v>
      </c>
      <c r="R69" s="18">
        <v>6</v>
      </c>
      <c r="S69" s="19">
        <v>41087</v>
      </c>
      <c r="T69" s="18">
        <v>110</v>
      </c>
      <c r="U69" s="18" t="s">
        <v>65</v>
      </c>
      <c r="V69" s="18">
        <f>100-K69</f>
        <v>53.8</v>
      </c>
      <c r="W69" s="18">
        <v>0</v>
      </c>
      <c r="X69" s="18">
        <v>30</v>
      </c>
      <c r="Y69" s="18">
        <v>5</v>
      </c>
      <c r="Z69" s="18">
        <v>10</v>
      </c>
      <c r="AA69" s="18">
        <v>0</v>
      </c>
      <c r="AB69" s="18">
        <f t="shared" si="25"/>
        <v>98.8</v>
      </c>
      <c r="AC69" s="18"/>
      <c r="AD69" s="37">
        <v>1538800</v>
      </c>
      <c r="AE69" s="37">
        <f t="shared" si="26"/>
        <v>1731932.9568279998</v>
      </c>
      <c r="AF69" s="37">
        <f t="shared" si="27"/>
        <v>1731900</v>
      </c>
      <c r="AG69" s="18">
        <v>80</v>
      </c>
      <c r="AH69" s="37">
        <f t="shared" si="28"/>
        <v>1385520</v>
      </c>
      <c r="AI69" s="37">
        <v>0</v>
      </c>
      <c r="AJ69" s="18">
        <v>29</v>
      </c>
      <c r="AK69" s="18" t="s">
        <v>39</v>
      </c>
      <c r="AL69" s="18" t="s">
        <v>11</v>
      </c>
      <c r="AM69" s="20"/>
    </row>
    <row r="70" spans="1:39" s="5" customFormat="1" x14ac:dyDescent="0.25">
      <c r="A70" s="13" t="s">
        <v>196</v>
      </c>
      <c r="B70" s="13" t="s">
        <v>11</v>
      </c>
      <c r="C70" s="13" t="s">
        <v>197</v>
      </c>
      <c r="D70" s="13" t="s">
        <v>198</v>
      </c>
      <c r="E70" s="13" t="s">
        <v>199</v>
      </c>
      <c r="F70" s="13" t="s">
        <v>200</v>
      </c>
      <c r="G70" s="13" t="s">
        <v>11</v>
      </c>
      <c r="H70" s="13" t="s">
        <v>201</v>
      </c>
      <c r="I70" s="13" t="s">
        <v>202</v>
      </c>
      <c r="J70" s="13" t="s">
        <v>74</v>
      </c>
      <c r="K70" s="13" t="s">
        <v>203</v>
      </c>
      <c r="L70" s="13" t="s">
        <v>83</v>
      </c>
      <c r="M70" s="13">
        <v>5</v>
      </c>
      <c r="N70" s="14">
        <v>9305049</v>
      </c>
      <c r="O70" s="14">
        <v>4512120</v>
      </c>
      <c r="P70" s="15">
        <v>562997</v>
      </c>
      <c r="Q70" s="16">
        <f t="shared" si="24"/>
        <v>16.527706186711473</v>
      </c>
      <c r="R70" s="13">
        <v>19</v>
      </c>
      <c r="S70" s="15">
        <v>34149</v>
      </c>
      <c r="T70" s="13">
        <v>150</v>
      </c>
      <c r="U70" s="13" t="s">
        <v>35</v>
      </c>
      <c r="V70" s="13">
        <f>130-K70</f>
        <v>57.599999999999994</v>
      </c>
      <c r="W70" s="13">
        <v>0</v>
      </c>
      <c r="X70" s="13">
        <v>30</v>
      </c>
      <c r="Y70" s="13">
        <v>0</v>
      </c>
      <c r="Z70" s="13">
        <v>10</v>
      </c>
      <c r="AA70" s="13">
        <v>0</v>
      </c>
      <c r="AB70" s="13">
        <f t="shared" si="25"/>
        <v>97.6</v>
      </c>
      <c r="AC70" s="13"/>
      <c r="AD70" s="36">
        <v>1200000</v>
      </c>
      <c r="AE70" s="36">
        <f t="shared" si="26"/>
        <v>1350610.5719999999</v>
      </c>
      <c r="AF70" s="36">
        <f t="shared" si="27"/>
        <v>1350600</v>
      </c>
      <c r="AG70" s="13">
        <v>95</v>
      </c>
      <c r="AH70" s="36">
        <f t="shared" si="28"/>
        <v>1283070</v>
      </c>
      <c r="AI70" s="38">
        <f>AI67+AH70</f>
        <v>12053180</v>
      </c>
      <c r="AJ70" s="13">
        <v>29</v>
      </c>
      <c r="AK70" s="13" t="s">
        <v>39</v>
      </c>
      <c r="AL70" s="13" t="s">
        <v>39</v>
      </c>
      <c r="AM70" s="13"/>
    </row>
    <row r="71" spans="1:39" s="5" customFormat="1" x14ac:dyDescent="0.25">
      <c r="A71" s="18" t="s">
        <v>75</v>
      </c>
      <c r="B71" s="18" t="s">
        <v>39</v>
      </c>
      <c r="C71" s="18" t="s">
        <v>76</v>
      </c>
      <c r="D71" s="18" t="s">
        <v>77</v>
      </c>
      <c r="E71" s="18" t="s">
        <v>78</v>
      </c>
      <c r="F71" s="18" t="s">
        <v>79</v>
      </c>
      <c r="G71" s="18" t="s">
        <v>11</v>
      </c>
      <c r="H71" s="18" t="s">
        <v>80</v>
      </c>
      <c r="I71" s="18" t="s">
        <v>81</v>
      </c>
      <c r="J71" s="18" t="s">
        <v>74</v>
      </c>
      <c r="K71" s="18" t="s">
        <v>82</v>
      </c>
      <c r="L71" s="18" t="s">
        <v>83</v>
      </c>
      <c r="M71" s="18">
        <v>5</v>
      </c>
      <c r="N71" s="34">
        <v>5060174</v>
      </c>
      <c r="O71" s="34">
        <v>2433320</v>
      </c>
      <c r="P71" s="19">
        <v>402271</v>
      </c>
      <c r="Q71" s="35">
        <f t="shared" si="24"/>
        <v>12.57901762742032</v>
      </c>
      <c r="R71" s="18">
        <v>9</v>
      </c>
      <c r="S71" s="19">
        <v>14811</v>
      </c>
      <c r="T71" s="18">
        <v>100</v>
      </c>
      <c r="U71" s="18" t="s">
        <v>35</v>
      </c>
      <c r="V71" s="18">
        <f>130-K71</f>
        <v>62.099999999999994</v>
      </c>
      <c r="W71" s="18">
        <v>0</v>
      </c>
      <c r="X71" s="18">
        <v>30</v>
      </c>
      <c r="Y71" s="18">
        <v>0</v>
      </c>
      <c r="Z71" s="18">
        <v>5</v>
      </c>
      <c r="AA71" s="18">
        <v>0</v>
      </c>
      <c r="AB71" s="18">
        <f t="shared" si="25"/>
        <v>97.1</v>
      </c>
      <c r="AC71" s="18"/>
      <c r="AD71" s="37">
        <v>650000</v>
      </c>
      <c r="AE71" s="45">
        <f t="shared" si="26"/>
        <v>731580.72649999999</v>
      </c>
      <c r="AF71" s="45">
        <f t="shared" si="27"/>
        <v>731600</v>
      </c>
      <c r="AG71" s="18">
        <v>95</v>
      </c>
      <c r="AH71" s="45">
        <f t="shared" si="28"/>
        <v>695020</v>
      </c>
      <c r="AI71" s="37">
        <v>0</v>
      </c>
      <c r="AJ71" s="18">
        <v>29</v>
      </c>
      <c r="AK71" s="18" t="s">
        <v>39</v>
      </c>
      <c r="AL71" s="18" t="s">
        <v>11</v>
      </c>
      <c r="AM71" s="20"/>
    </row>
    <row r="72" spans="1:39" s="5" customFormat="1" x14ac:dyDescent="0.25">
      <c r="A72" s="13" t="s">
        <v>126</v>
      </c>
      <c r="B72" s="13" t="s">
        <v>11</v>
      </c>
      <c r="C72" s="13" t="s">
        <v>127</v>
      </c>
      <c r="D72" s="13" t="s">
        <v>128</v>
      </c>
      <c r="E72" s="13" t="s">
        <v>129</v>
      </c>
      <c r="F72" s="13" t="s">
        <v>130</v>
      </c>
      <c r="G72" s="13" t="s">
        <v>11</v>
      </c>
      <c r="H72" s="13" t="s">
        <v>131</v>
      </c>
      <c r="I72" s="13" t="s">
        <v>132</v>
      </c>
      <c r="J72" s="13" t="s">
        <v>25</v>
      </c>
      <c r="K72" s="13" t="s">
        <v>133</v>
      </c>
      <c r="L72" s="13" t="s">
        <v>37</v>
      </c>
      <c r="M72" s="13">
        <v>4</v>
      </c>
      <c r="N72" s="14">
        <v>1855170</v>
      </c>
      <c r="O72" s="14">
        <v>896000</v>
      </c>
      <c r="P72" s="15">
        <v>111231</v>
      </c>
      <c r="Q72" s="16">
        <f t="shared" si="24"/>
        <v>16.678533861962944</v>
      </c>
      <c r="R72" s="13">
        <v>13</v>
      </c>
      <c r="S72" s="15">
        <v>11188</v>
      </c>
      <c r="T72" s="13">
        <v>55</v>
      </c>
      <c r="U72" s="13" t="s">
        <v>35</v>
      </c>
      <c r="V72" s="13">
        <f>100-K72</f>
        <v>61.7</v>
      </c>
      <c r="W72" s="13">
        <v>20</v>
      </c>
      <c r="X72" s="13">
        <v>10</v>
      </c>
      <c r="Y72" s="13">
        <v>0</v>
      </c>
      <c r="Z72" s="13">
        <v>5</v>
      </c>
      <c r="AA72" s="13">
        <v>0</v>
      </c>
      <c r="AB72" s="13">
        <f t="shared" si="25"/>
        <v>96.7</v>
      </c>
      <c r="AC72" s="13"/>
      <c r="AD72" s="36">
        <v>1750000</v>
      </c>
      <c r="AE72" s="44">
        <f t="shared" si="26"/>
        <v>1969640.4174999997</v>
      </c>
      <c r="AF72" s="44">
        <f t="shared" si="27"/>
        <v>1969600</v>
      </c>
      <c r="AG72" s="13">
        <v>80</v>
      </c>
      <c r="AH72" s="44">
        <f t="shared" si="28"/>
        <v>1575680</v>
      </c>
      <c r="AI72" s="38">
        <f>AI70+AH72</f>
        <v>13628860</v>
      </c>
      <c r="AJ72" s="13">
        <v>29</v>
      </c>
      <c r="AK72" s="13" t="s">
        <v>39</v>
      </c>
      <c r="AL72" s="13" t="s">
        <v>39</v>
      </c>
      <c r="AM72" s="13"/>
    </row>
    <row r="73" spans="1:39" s="5" customFormat="1" ht="12.6" customHeight="1" x14ac:dyDescent="0.25">
      <c r="A73" s="18" t="s">
        <v>157</v>
      </c>
      <c r="B73" s="18" t="s">
        <v>39</v>
      </c>
      <c r="C73" s="18" t="s">
        <v>158</v>
      </c>
      <c r="D73" s="18" t="s">
        <v>159</v>
      </c>
      <c r="E73" s="18" t="s">
        <v>160</v>
      </c>
      <c r="F73" s="18" t="s">
        <v>161</v>
      </c>
      <c r="G73" s="18" t="s">
        <v>11</v>
      </c>
      <c r="H73" s="18" t="s">
        <v>162</v>
      </c>
      <c r="I73" s="18" t="s">
        <v>163</v>
      </c>
      <c r="J73" s="18" t="s">
        <v>25</v>
      </c>
      <c r="K73" s="18" t="s">
        <v>164</v>
      </c>
      <c r="L73" s="18" t="s">
        <v>83</v>
      </c>
      <c r="M73" s="18">
        <v>4</v>
      </c>
      <c r="N73" s="34">
        <v>1936020</v>
      </c>
      <c r="O73" s="34">
        <v>1404100</v>
      </c>
      <c r="P73" s="19">
        <v>419636</v>
      </c>
      <c r="Q73" s="35">
        <f t="shared" si="24"/>
        <v>4.6135698557797706</v>
      </c>
      <c r="R73" s="18">
        <v>11</v>
      </c>
      <c r="S73" s="19">
        <v>15539</v>
      </c>
      <c r="T73" s="18">
        <v>150</v>
      </c>
      <c r="U73" s="18" t="s">
        <v>35</v>
      </c>
      <c r="V73" s="18">
        <f>100-K73</f>
        <v>35.599999999999994</v>
      </c>
      <c r="W73" s="18">
        <v>20</v>
      </c>
      <c r="X73" s="18">
        <v>30</v>
      </c>
      <c r="Y73" s="18">
        <v>5</v>
      </c>
      <c r="Z73" s="18">
        <v>5</v>
      </c>
      <c r="AA73" s="18">
        <v>0</v>
      </c>
      <c r="AB73" s="18">
        <f t="shared" si="25"/>
        <v>95.6</v>
      </c>
      <c r="AC73" s="18"/>
      <c r="AD73" s="37">
        <v>1509663</v>
      </c>
      <c r="AE73" s="37">
        <f t="shared" si="26"/>
        <v>1699139.0066310298</v>
      </c>
      <c r="AF73" s="37">
        <f t="shared" si="27"/>
        <v>1699100</v>
      </c>
      <c r="AG73" s="18">
        <v>95</v>
      </c>
      <c r="AH73" s="37">
        <f t="shared" si="28"/>
        <v>1614145</v>
      </c>
      <c r="AI73" s="37">
        <v>0</v>
      </c>
      <c r="AJ73" s="18">
        <v>29</v>
      </c>
      <c r="AK73" s="18" t="s">
        <v>39</v>
      </c>
      <c r="AL73" s="18" t="s">
        <v>11</v>
      </c>
      <c r="AM73" s="20"/>
    </row>
    <row r="74" spans="1:39" s="5" customFormat="1" ht="12.6" customHeight="1" x14ac:dyDescent="0.25">
      <c r="A74" s="13" t="s">
        <v>42</v>
      </c>
      <c r="B74" s="13" t="s">
        <v>39</v>
      </c>
      <c r="C74" s="13" t="s">
        <v>49</v>
      </c>
      <c r="D74" s="13" t="s">
        <v>50</v>
      </c>
      <c r="E74" s="13" t="s">
        <v>51</v>
      </c>
      <c r="F74" s="13" t="s">
        <v>55</v>
      </c>
      <c r="G74" s="13" t="s">
        <v>11</v>
      </c>
      <c r="H74" s="13" t="s">
        <v>52</v>
      </c>
      <c r="I74" s="13" t="s">
        <v>53</v>
      </c>
      <c r="J74" s="13" t="s">
        <v>25</v>
      </c>
      <c r="K74" s="13">
        <v>30.8</v>
      </c>
      <c r="L74" s="13" t="s">
        <v>37</v>
      </c>
      <c r="M74" s="13">
        <v>4</v>
      </c>
      <c r="N74" s="14">
        <v>4558496</v>
      </c>
      <c r="O74" s="14">
        <v>1758480</v>
      </c>
      <c r="P74" s="15">
        <v>245230</v>
      </c>
      <c r="Q74" s="16">
        <f t="shared" si="24"/>
        <v>18.588655547853037</v>
      </c>
      <c r="R74" s="13">
        <v>13</v>
      </c>
      <c r="S74" s="15">
        <v>10220</v>
      </c>
      <c r="T74" s="13">
        <v>60</v>
      </c>
      <c r="U74" s="13" t="s">
        <v>35</v>
      </c>
      <c r="V74" s="13">
        <f>100-K74</f>
        <v>69.2</v>
      </c>
      <c r="W74" s="13">
        <v>20</v>
      </c>
      <c r="X74" s="13">
        <v>0</v>
      </c>
      <c r="Y74" s="13">
        <v>0</v>
      </c>
      <c r="Z74" s="13">
        <v>5</v>
      </c>
      <c r="AA74" s="13">
        <v>0</v>
      </c>
      <c r="AB74" s="13">
        <f t="shared" si="25"/>
        <v>94.2</v>
      </c>
      <c r="AC74" s="13"/>
      <c r="AD74" s="36">
        <v>700000</v>
      </c>
      <c r="AE74" s="44">
        <f t="shared" si="26"/>
        <v>787856.1669999999</v>
      </c>
      <c r="AF74" s="44">
        <f t="shared" si="27"/>
        <v>787900</v>
      </c>
      <c r="AG74" s="32">
        <v>95</v>
      </c>
      <c r="AH74" s="44">
        <f t="shared" si="28"/>
        <v>748505</v>
      </c>
      <c r="AI74" s="38">
        <f>AI72+AH74</f>
        <v>14377365</v>
      </c>
      <c r="AJ74" s="13">
        <v>25</v>
      </c>
      <c r="AK74" s="13" t="s">
        <v>39</v>
      </c>
      <c r="AL74" s="13" t="s">
        <v>39</v>
      </c>
      <c r="AM74" s="13"/>
    </row>
    <row r="75" spans="1:39" s="5" customFormat="1" x14ac:dyDescent="0.25">
      <c r="A75" s="18" t="s">
        <v>165</v>
      </c>
      <c r="B75" s="18" t="s">
        <v>39</v>
      </c>
      <c r="C75" s="18" t="s">
        <v>166</v>
      </c>
      <c r="D75" s="18" t="s">
        <v>167</v>
      </c>
      <c r="E75" s="18" t="s">
        <v>168</v>
      </c>
      <c r="F75" s="18" t="s">
        <v>169</v>
      </c>
      <c r="G75" s="18" t="s">
        <v>11</v>
      </c>
      <c r="H75" s="18" t="s">
        <v>170</v>
      </c>
      <c r="I75" s="18" t="s">
        <v>171</v>
      </c>
      <c r="J75" s="18" t="s">
        <v>25</v>
      </c>
      <c r="K75" s="18" t="s">
        <v>172</v>
      </c>
      <c r="L75" s="18" t="s">
        <v>83</v>
      </c>
      <c r="M75" s="18">
        <v>4</v>
      </c>
      <c r="N75" s="34">
        <v>781000</v>
      </c>
      <c r="O75" s="34">
        <v>781000</v>
      </c>
      <c r="P75" s="19">
        <v>275727</v>
      </c>
      <c r="Q75" s="35">
        <f t="shared" si="24"/>
        <v>2.832511868623675</v>
      </c>
      <c r="R75" s="18">
        <v>2</v>
      </c>
      <c r="S75" s="19">
        <v>4324</v>
      </c>
      <c r="T75" s="18">
        <v>105</v>
      </c>
      <c r="U75" s="18" t="s">
        <v>149</v>
      </c>
      <c r="V75" s="18">
        <f>100-K75</f>
        <v>32.5</v>
      </c>
      <c r="W75" s="18">
        <v>20</v>
      </c>
      <c r="X75" s="18">
        <v>30</v>
      </c>
      <c r="Y75" s="18">
        <v>10</v>
      </c>
      <c r="Z75" s="18">
        <v>0</v>
      </c>
      <c r="AA75" s="18">
        <v>0</v>
      </c>
      <c r="AB75" s="18">
        <f t="shared" si="25"/>
        <v>92.5</v>
      </c>
      <c r="AC75" s="18"/>
      <c r="AD75" s="37">
        <v>635000</v>
      </c>
      <c r="AE75" s="37">
        <f t="shared" si="26"/>
        <v>714698.09434999991</v>
      </c>
      <c r="AF75" s="37">
        <f t="shared" si="27"/>
        <v>714700</v>
      </c>
      <c r="AG75" s="18">
        <v>95</v>
      </c>
      <c r="AH75" s="37">
        <f t="shared" si="28"/>
        <v>678965</v>
      </c>
      <c r="AI75" s="37">
        <v>0</v>
      </c>
      <c r="AJ75" s="18">
        <v>29</v>
      </c>
      <c r="AK75" s="18" t="s">
        <v>39</v>
      </c>
      <c r="AL75" s="18" t="s">
        <v>11</v>
      </c>
      <c r="AM75" s="20"/>
    </row>
    <row r="76" spans="1:39" s="41" customFormat="1" x14ac:dyDescent="0.25">
      <c r="A76" s="18" t="s">
        <v>337</v>
      </c>
      <c r="B76" s="18" t="s">
        <v>11</v>
      </c>
      <c r="C76" s="18" t="s">
        <v>338</v>
      </c>
      <c r="D76" s="18" t="s">
        <v>339</v>
      </c>
      <c r="E76" s="18" t="s">
        <v>340</v>
      </c>
      <c r="F76" s="18" t="s">
        <v>341</v>
      </c>
      <c r="G76" s="18" t="s">
        <v>11</v>
      </c>
      <c r="H76" s="18" t="s">
        <v>162</v>
      </c>
      <c r="I76" s="18" t="s">
        <v>342</v>
      </c>
      <c r="J76" s="18" t="s">
        <v>25</v>
      </c>
      <c r="K76" s="18" t="s">
        <v>343</v>
      </c>
      <c r="L76" s="18" t="s">
        <v>83</v>
      </c>
      <c r="M76" s="18">
        <v>4</v>
      </c>
      <c r="N76" s="34">
        <v>3601910</v>
      </c>
      <c r="O76" s="34">
        <v>1587900</v>
      </c>
      <c r="P76" s="19">
        <v>321381</v>
      </c>
      <c r="Q76" s="35">
        <f t="shared" si="24"/>
        <v>11.207600947162403</v>
      </c>
      <c r="R76" s="18">
        <v>4</v>
      </c>
      <c r="S76" s="19">
        <v>23848</v>
      </c>
      <c r="T76" s="18">
        <v>150</v>
      </c>
      <c r="U76" s="18" t="s">
        <v>124</v>
      </c>
      <c r="V76" s="18">
        <f>100-K76</f>
        <v>36.6</v>
      </c>
      <c r="W76" s="18">
        <v>20</v>
      </c>
      <c r="X76" s="18">
        <v>30</v>
      </c>
      <c r="Y76" s="18">
        <v>0</v>
      </c>
      <c r="Z76" s="18">
        <v>5</v>
      </c>
      <c r="AA76" s="18">
        <v>0</v>
      </c>
      <c r="AB76" s="18">
        <f t="shared" si="25"/>
        <v>91.6</v>
      </c>
      <c r="AC76" s="18"/>
      <c r="AD76" s="37">
        <v>1400000</v>
      </c>
      <c r="AE76" s="37">
        <f t="shared" si="26"/>
        <v>1575712.3339999998</v>
      </c>
      <c r="AF76" s="48">
        <f t="shared" si="27"/>
        <v>1575700</v>
      </c>
      <c r="AG76" s="18">
        <v>80</v>
      </c>
      <c r="AH76" s="37">
        <f t="shared" si="28"/>
        <v>1260560</v>
      </c>
      <c r="AI76" s="37">
        <v>0</v>
      </c>
      <c r="AJ76" s="18">
        <v>29</v>
      </c>
      <c r="AK76" s="18" t="s">
        <v>11</v>
      </c>
      <c r="AL76" s="18" t="s">
        <v>11</v>
      </c>
      <c r="AM76" s="20"/>
    </row>
    <row r="77" spans="1:39" s="5" customFormat="1" x14ac:dyDescent="0.25">
      <c r="A77" s="13" t="s">
        <v>470</v>
      </c>
      <c r="B77" s="13" t="s">
        <v>11</v>
      </c>
      <c r="C77" s="13" t="s">
        <v>477</v>
      </c>
      <c r="D77" s="13" t="s">
        <v>478</v>
      </c>
      <c r="E77" s="13" t="s">
        <v>479</v>
      </c>
      <c r="F77" s="13" t="s">
        <v>480</v>
      </c>
      <c r="G77" s="13" t="s">
        <v>11</v>
      </c>
      <c r="H77" s="13" t="s">
        <v>481</v>
      </c>
      <c r="I77" s="13" t="s">
        <v>482</v>
      </c>
      <c r="J77" s="13" t="s">
        <v>74</v>
      </c>
      <c r="K77" s="13" t="s">
        <v>483</v>
      </c>
      <c r="L77" s="13" t="s">
        <v>83</v>
      </c>
      <c r="M77" s="13">
        <v>5</v>
      </c>
      <c r="N77" s="14">
        <v>7754343</v>
      </c>
      <c r="O77" s="14">
        <v>4086203</v>
      </c>
      <c r="P77" s="15">
        <v>240736</v>
      </c>
      <c r="Q77" s="16">
        <f t="shared" si="24"/>
        <v>32.210982154725507</v>
      </c>
      <c r="R77" s="13">
        <v>15</v>
      </c>
      <c r="S77" s="15">
        <v>33163</v>
      </c>
      <c r="T77" s="13">
        <v>110</v>
      </c>
      <c r="U77" s="13" t="s">
        <v>149</v>
      </c>
      <c r="V77" s="13">
        <f>130-K77</f>
        <v>47.900000000000006</v>
      </c>
      <c r="W77" s="13">
        <v>0</v>
      </c>
      <c r="X77" s="13">
        <v>30</v>
      </c>
      <c r="Y77" s="13">
        <v>0</v>
      </c>
      <c r="Z77" s="13">
        <v>10</v>
      </c>
      <c r="AA77" s="13">
        <v>0</v>
      </c>
      <c r="AB77" s="13">
        <f t="shared" si="25"/>
        <v>87.9</v>
      </c>
      <c r="AC77" s="13"/>
      <c r="AD77" s="36">
        <v>706727</v>
      </c>
      <c r="AE77" s="36">
        <f t="shared" si="26"/>
        <v>795427.46476486989</v>
      </c>
      <c r="AF77" s="36">
        <f t="shared" si="27"/>
        <v>795400</v>
      </c>
      <c r="AG77" s="13">
        <v>95</v>
      </c>
      <c r="AH77" s="36">
        <f t="shared" si="28"/>
        <v>755630</v>
      </c>
      <c r="AI77" s="38">
        <f>AI74+AH77</f>
        <v>15132995</v>
      </c>
      <c r="AJ77" s="13">
        <v>29</v>
      </c>
      <c r="AK77" s="13" t="s">
        <v>39</v>
      </c>
      <c r="AL77" s="13" t="s">
        <v>39</v>
      </c>
      <c r="AM77" s="13"/>
    </row>
    <row r="78" spans="1:39" s="41" customFormat="1" x14ac:dyDescent="0.25">
      <c r="A78" s="18" t="s">
        <v>279</v>
      </c>
      <c r="B78" s="18" t="s">
        <v>39</v>
      </c>
      <c r="C78" s="18" t="s">
        <v>280</v>
      </c>
      <c r="D78" s="18" t="s">
        <v>281</v>
      </c>
      <c r="E78" s="18" t="s">
        <v>282</v>
      </c>
      <c r="F78" s="18" t="s">
        <v>283</v>
      </c>
      <c r="G78" s="18" t="s">
        <v>11</v>
      </c>
      <c r="H78" s="18" t="s">
        <v>284</v>
      </c>
      <c r="I78" s="18" t="s">
        <v>285</v>
      </c>
      <c r="J78" s="18" t="s">
        <v>25</v>
      </c>
      <c r="K78" s="18" t="s">
        <v>286</v>
      </c>
      <c r="L78" s="18" t="s">
        <v>37</v>
      </c>
      <c r="M78" s="18">
        <v>5</v>
      </c>
      <c r="N78" s="45">
        <v>802338</v>
      </c>
      <c r="O78" s="45">
        <v>0</v>
      </c>
      <c r="P78" s="19">
        <v>150998</v>
      </c>
      <c r="Q78" s="35">
        <f t="shared" si="24"/>
        <v>5.313567067113472</v>
      </c>
      <c r="R78" s="18">
        <v>1</v>
      </c>
      <c r="S78" s="19">
        <v>468</v>
      </c>
      <c r="T78" s="18">
        <v>75</v>
      </c>
      <c r="U78" s="18" t="s">
        <v>35</v>
      </c>
      <c r="V78" s="18">
        <f t="shared" ref="V78:V86" si="30">100-K78</f>
        <v>52.8</v>
      </c>
      <c r="W78" s="18">
        <v>0</v>
      </c>
      <c r="X78" s="18">
        <v>30</v>
      </c>
      <c r="Y78" s="18">
        <v>5</v>
      </c>
      <c r="Z78" s="18">
        <v>0</v>
      </c>
      <c r="AA78" s="18">
        <v>0</v>
      </c>
      <c r="AB78" s="18">
        <f t="shared" si="25"/>
        <v>87.8</v>
      </c>
      <c r="AC78" s="18"/>
      <c r="AD78" s="37">
        <v>600000</v>
      </c>
      <c r="AE78" s="37">
        <f t="shared" si="26"/>
        <v>675305.28599999996</v>
      </c>
      <c r="AF78" s="37">
        <f t="shared" si="27"/>
        <v>675300</v>
      </c>
      <c r="AG78" s="18">
        <v>95</v>
      </c>
      <c r="AH78" s="37">
        <f t="shared" si="28"/>
        <v>641535</v>
      </c>
      <c r="AI78" s="37">
        <v>0</v>
      </c>
      <c r="AJ78" s="18">
        <v>29</v>
      </c>
      <c r="AK78" s="18" t="s">
        <v>39</v>
      </c>
      <c r="AL78" s="18" t="s">
        <v>11</v>
      </c>
      <c r="AM78" s="20"/>
    </row>
    <row r="79" spans="1:39" s="128" customFormat="1" x14ac:dyDescent="0.25">
      <c r="A79" s="123" t="s">
        <v>574</v>
      </c>
      <c r="B79" s="123" t="s">
        <v>39</v>
      </c>
      <c r="C79" s="123" t="s">
        <v>575</v>
      </c>
      <c r="D79" s="123" t="s">
        <v>576</v>
      </c>
      <c r="E79" s="123" t="s">
        <v>577</v>
      </c>
      <c r="F79" s="123" t="s">
        <v>578</v>
      </c>
      <c r="G79" s="123" t="s">
        <v>11</v>
      </c>
      <c r="H79" s="123" t="s">
        <v>524</v>
      </c>
      <c r="I79" s="123" t="s">
        <v>579</v>
      </c>
      <c r="J79" s="123" t="s">
        <v>25</v>
      </c>
      <c r="K79" s="123" t="s">
        <v>580</v>
      </c>
      <c r="L79" s="123" t="s">
        <v>83</v>
      </c>
      <c r="M79" s="123">
        <v>4</v>
      </c>
      <c r="N79" s="124">
        <v>3337350</v>
      </c>
      <c r="O79" s="124">
        <v>3337350</v>
      </c>
      <c r="P79" s="125">
        <v>276822</v>
      </c>
      <c r="Q79" s="126">
        <f t="shared" si="24"/>
        <v>12.055942085527885</v>
      </c>
      <c r="R79" s="123">
        <v>4</v>
      </c>
      <c r="S79" s="125">
        <v>14091</v>
      </c>
      <c r="T79" s="123">
        <v>150</v>
      </c>
      <c r="U79" s="123" t="s">
        <v>35</v>
      </c>
      <c r="V79" s="123">
        <f t="shared" si="30"/>
        <v>29.099999999999994</v>
      </c>
      <c r="W79" s="123">
        <v>20</v>
      </c>
      <c r="X79" s="123">
        <v>30</v>
      </c>
      <c r="Y79" s="123">
        <v>0</v>
      </c>
      <c r="Z79" s="123">
        <v>5</v>
      </c>
      <c r="AA79" s="123">
        <v>0</v>
      </c>
      <c r="AB79" s="123">
        <f t="shared" si="25"/>
        <v>84.1</v>
      </c>
      <c r="AC79" s="123"/>
      <c r="AD79" s="38">
        <v>1310000</v>
      </c>
      <c r="AE79" s="38">
        <f t="shared" si="26"/>
        <v>1474416.5410999998</v>
      </c>
      <c r="AF79" s="38">
        <f t="shared" si="27"/>
        <v>1474400</v>
      </c>
      <c r="AG79" s="123">
        <v>95</v>
      </c>
      <c r="AH79" s="38">
        <f t="shared" si="28"/>
        <v>1400680</v>
      </c>
      <c r="AI79" s="38">
        <v>0</v>
      </c>
      <c r="AJ79" s="123">
        <v>29</v>
      </c>
      <c r="AK79" s="123" t="s">
        <v>39</v>
      </c>
      <c r="AL79" s="123" t="s">
        <v>39</v>
      </c>
      <c r="AM79" s="127"/>
    </row>
    <row r="80" spans="1:39" s="5" customFormat="1" x14ac:dyDescent="0.25">
      <c r="A80" s="18" t="s">
        <v>344</v>
      </c>
      <c r="B80" s="18" t="s">
        <v>39</v>
      </c>
      <c r="C80" s="18" t="s">
        <v>345</v>
      </c>
      <c r="D80" s="18" t="s">
        <v>346</v>
      </c>
      <c r="E80" s="18" t="s">
        <v>347</v>
      </c>
      <c r="F80" s="18" t="s">
        <v>348</v>
      </c>
      <c r="G80" s="18" t="s">
        <v>11</v>
      </c>
      <c r="H80" s="18" t="s">
        <v>300</v>
      </c>
      <c r="I80" s="18" t="s">
        <v>349</v>
      </c>
      <c r="J80" s="18" t="s">
        <v>25</v>
      </c>
      <c r="K80" s="18" t="s">
        <v>350</v>
      </c>
      <c r="L80" s="18" t="s">
        <v>83</v>
      </c>
      <c r="M80" s="18">
        <v>5</v>
      </c>
      <c r="N80" s="34">
        <v>2256500</v>
      </c>
      <c r="O80" s="34">
        <v>826500</v>
      </c>
      <c r="P80" s="19">
        <v>140461</v>
      </c>
      <c r="Q80" s="35">
        <f t="shared" si="24"/>
        <v>16.06495753269591</v>
      </c>
      <c r="R80" s="18">
        <v>4</v>
      </c>
      <c r="S80" s="19">
        <v>3743</v>
      </c>
      <c r="T80" s="18">
        <v>105</v>
      </c>
      <c r="U80" s="18" t="s">
        <v>35</v>
      </c>
      <c r="V80" s="18">
        <f t="shared" si="30"/>
        <v>51.7</v>
      </c>
      <c r="W80" s="18">
        <v>0</v>
      </c>
      <c r="X80" s="18">
        <v>30</v>
      </c>
      <c r="Y80" s="18">
        <v>0</v>
      </c>
      <c r="Z80" s="18">
        <v>0</v>
      </c>
      <c r="AA80" s="18">
        <v>0</v>
      </c>
      <c r="AB80" s="18">
        <f t="shared" si="25"/>
        <v>81.7</v>
      </c>
      <c r="AC80" s="18"/>
      <c r="AD80" s="37">
        <v>1123500</v>
      </c>
      <c r="AE80" s="37">
        <f t="shared" si="26"/>
        <v>1264509.1480349998</v>
      </c>
      <c r="AF80" s="37">
        <f t="shared" si="27"/>
        <v>1264500</v>
      </c>
      <c r="AG80" s="18">
        <v>95</v>
      </c>
      <c r="AH80" s="37">
        <f t="shared" si="28"/>
        <v>1201275</v>
      </c>
      <c r="AI80" s="37">
        <v>0</v>
      </c>
      <c r="AJ80" s="18">
        <v>29</v>
      </c>
      <c r="AK80" s="18" t="s">
        <v>39</v>
      </c>
      <c r="AL80" s="18" t="s">
        <v>11</v>
      </c>
      <c r="AM80" s="20"/>
    </row>
    <row r="81" spans="1:39" s="5" customFormat="1" x14ac:dyDescent="0.25">
      <c r="A81" s="13" t="s">
        <v>227</v>
      </c>
      <c r="B81" s="13" t="s">
        <v>39</v>
      </c>
      <c r="C81" s="13" t="s">
        <v>228</v>
      </c>
      <c r="D81" s="13" t="s">
        <v>229</v>
      </c>
      <c r="E81" s="13" t="s">
        <v>230</v>
      </c>
      <c r="F81" s="13" t="s">
        <v>231</v>
      </c>
      <c r="G81" s="13" t="s">
        <v>11</v>
      </c>
      <c r="H81" s="13" t="s">
        <v>232</v>
      </c>
      <c r="I81" s="13" t="s">
        <v>233</v>
      </c>
      <c r="J81" s="13" t="s">
        <v>25</v>
      </c>
      <c r="K81" s="13" t="s">
        <v>234</v>
      </c>
      <c r="L81" s="13" t="s">
        <v>37</v>
      </c>
      <c r="M81" s="13">
        <v>5</v>
      </c>
      <c r="N81" s="14">
        <v>5000000</v>
      </c>
      <c r="O81" s="14">
        <v>5000000</v>
      </c>
      <c r="P81" s="15">
        <v>283014</v>
      </c>
      <c r="Q81" s="16">
        <f t="shared" si="24"/>
        <v>17.66697053855993</v>
      </c>
      <c r="R81" s="13">
        <v>1</v>
      </c>
      <c r="S81" s="15">
        <v>826</v>
      </c>
      <c r="T81" s="13">
        <v>70</v>
      </c>
      <c r="U81" s="13" t="s">
        <v>35</v>
      </c>
      <c r="V81" s="13">
        <f t="shared" si="30"/>
        <v>51.6</v>
      </c>
      <c r="W81" s="13">
        <v>0</v>
      </c>
      <c r="X81" s="13">
        <v>30</v>
      </c>
      <c r="Y81" s="13">
        <v>0</v>
      </c>
      <c r="Z81" s="13">
        <v>0</v>
      </c>
      <c r="AA81" s="13">
        <v>0</v>
      </c>
      <c r="AB81" s="13">
        <f t="shared" si="25"/>
        <v>81.599999999999994</v>
      </c>
      <c r="AC81" s="13"/>
      <c r="AD81" s="36">
        <v>1819000</v>
      </c>
      <c r="AE81" s="36">
        <f t="shared" si="26"/>
        <v>2047300.5253899998</v>
      </c>
      <c r="AF81" s="36">
        <f t="shared" si="27"/>
        <v>2047300</v>
      </c>
      <c r="AG81" s="13">
        <v>80</v>
      </c>
      <c r="AH81" s="36">
        <f t="shared" si="28"/>
        <v>1637840</v>
      </c>
      <c r="AI81" s="38">
        <f>AH81+AI77</f>
        <v>16770835</v>
      </c>
      <c r="AJ81" s="13">
        <v>29</v>
      </c>
      <c r="AK81" s="13" t="s">
        <v>39</v>
      </c>
      <c r="AL81" s="13" t="s">
        <v>39</v>
      </c>
      <c r="AM81" s="13"/>
    </row>
    <row r="82" spans="1:39" s="5" customFormat="1" x14ac:dyDescent="0.25">
      <c r="A82" s="13" t="s">
        <v>126</v>
      </c>
      <c r="B82" s="13" t="s">
        <v>11</v>
      </c>
      <c r="C82" s="13" t="s">
        <v>134</v>
      </c>
      <c r="D82" s="13" t="s">
        <v>135</v>
      </c>
      <c r="E82" s="13" t="s">
        <v>136</v>
      </c>
      <c r="F82" s="13" t="s">
        <v>137</v>
      </c>
      <c r="G82" s="13" t="s">
        <v>11</v>
      </c>
      <c r="H82" s="13" t="s">
        <v>138</v>
      </c>
      <c r="I82" s="13" t="s">
        <v>139</v>
      </c>
      <c r="J82" s="13" t="s">
        <v>25</v>
      </c>
      <c r="K82" s="13" t="s">
        <v>140</v>
      </c>
      <c r="L82" s="13" t="s">
        <v>37</v>
      </c>
      <c r="M82" s="13">
        <v>5</v>
      </c>
      <c r="N82" s="14">
        <v>1855170</v>
      </c>
      <c r="O82" s="14">
        <v>896000</v>
      </c>
      <c r="P82" s="15">
        <v>111231</v>
      </c>
      <c r="Q82" s="16">
        <f t="shared" si="24"/>
        <v>16.678533861962944</v>
      </c>
      <c r="R82" s="13">
        <v>13</v>
      </c>
      <c r="S82" s="15">
        <v>11188</v>
      </c>
      <c r="T82" s="13">
        <v>85</v>
      </c>
      <c r="U82" s="13" t="s">
        <v>35</v>
      </c>
      <c r="V82" s="13">
        <f t="shared" si="30"/>
        <v>48.2</v>
      </c>
      <c r="W82" s="13">
        <v>0</v>
      </c>
      <c r="X82" s="13">
        <v>20</v>
      </c>
      <c r="Y82" s="13">
        <v>0</v>
      </c>
      <c r="Z82" s="13">
        <v>5</v>
      </c>
      <c r="AA82" s="13">
        <v>0</v>
      </c>
      <c r="AB82" s="13">
        <f t="shared" si="25"/>
        <v>73.2</v>
      </c>
      <c r="AC82" s="13"/>
      <c r="AD82" s="36">
        <v>1122700</v>
      </c>
      <c r="AE82" s="36">
        <f t="shared" si="26"/>
        <v>1263608.7409869998</v>
      </c>
      <c r="AF82" s="36">
        <f t="shared" si="27"/>
        <v>1263600</v>
      </c>
      <c r="AG82" s="13">
        <v>80</v>
      </c>
      <c r="AH82" s="36">
        <f t="shared" si="28"/>
        <v>1010880</v>
      </c>
      <c r="AI82" s="38">
        <f>AI81+AH82</f>
        <v>17781715</v>
      </c>
      <c r="AJ82" s="13">
        <v>29</v>
      </c>
      <c r="AK82" s="13" t="s">
        <v>39</v>
      </c>
      <c r="AL82" s="13" t="s">
        <v>39</v>
      </c>
      <c r="AM82" s="13"/>
    </row>
    <row r="83" spans="1:39" s="5" customFormat="1" x14ac:dyDescent="0.25">
      <c r="A83" s="13" t="s">
        <v>204</v>
      </c>
      <c r="B83" s="13" t="s">
        <v>39</v>
      </c>
      <c r="C83" s="13" t="s">
        <v>205</v>
      </c>
      <c r="D83" s="13" t="s">
        <v>206</v>
      </c>
      <c r="E83" s="13" t="s">
        <v>207</v>
      </c>
      <c r="F83" s="13" t="s">
        <v>208</v>
      </c>
      <c r="G83" s="13" t="s">
        <v>11</v>
      </c>
      <c r="H83" s="13" t="s">
        <v>209</v>
      </c>
      <c r="I83" s="13" t="s">
        <v>210</v>
      </c>
      <c r="J83" s="13" t="s">
        <v>25</v>
      </c>
      <c r="K83" s="13" t="s">
        <v>211</v>
      </c>
      <c r="L83" s="13" t="s">
        <v>37</v>
      </c>
      <c r="M83" s="13">
        <v>5</v>
      </c>
      <c r="N83" s="14">
        <v>2131198</v>
      </c>
      <c r="O83" s="14">
        <v>643150</v>
      </c>
      <c r="P83" s="15">
        <v>169796</v>
      </c>
      <c r="Q83" s="16">
        <f t="shared" si="24"/>
        <v>12.551520648307381</v>
      </c>
      <c r="R83" s="13">
        <v>5</v>
      </c>
      <c r="S83" s="15">
        <v>5691</v>
      </c>
      <c r="T83" s="13">
        <v>50</v>
      </c>
      <c r="U83" s="13" t="s">
        <v>35</v>
      </c>
      <c r="V83" s="13">
        <f t="shared" si="30"/>
        <v>30.700000000000003</v>
      </c>
      <c r="W83" s="13">
        <v>0</v>
      </c>
      <c r="X83" s="13">
        <v>30</v>
      </c>
      <c r="Y83" s="13">
        <v>0</v>
      </c>
      <c r="Z83" s="13">
        <v>0</v>
      </c>
      <c r="AA83" s="13">
        <v>10</v>
      </c>
      <c r="AB83" s="13">
        <f t="shared" si="25"/>
        <v>70.7</v>
      </c>
      <c r="AC83" s="13"/>
      <c r="AD83" s="36">
        <v>1100000</v>
      </c>
      <c r="AE83" s="36">
        <f t="shared" si="26"/>
        <v>1238059.6909999999</v>
      </c>
      <c r="AF83" s="36">
        <f t="shared" si="27"/>
        <v>1238100</v>
      </c>
      <c r="AG83" s="13">
        <v>95</v>
      </c>
      <c r="AH83" s="36">
        <f t="shared" si="28"/>
        <v>1176195</v>
      </c>
      <c r="AI83" s="38">
        <f>AI82+AH83</f>
        <v>18957910</v>
      </c>
      <c r="AJ83" s="13">
        <v>29</v>
      </c>
      <c r="AK83" s="13" t="s">
        <v>39</v>
      </c>
      <c r="AL83" s="13" t="s">
        <v>39</v>
      </c>
      <c r="AM83" s="13"/>
    </row>
    <row r="84" spans="1:39" s="5" customFormat="1" x14ac:dyDescent="0.25">
      <c r="A84" s="18" t="s">
        <v>329</v>
      </c>
      <c r="B84" s="18" t="s">
        <v>39</v>
      </c>
      <c r="C84" s="18" t="s">
        <v>330</v>
      </c>
      <c r="D84" s="18" t="s">
        <v>331</v>
      </c>
      <c r="E84" s="18" t="s">
        <v>332</v>
      </c>
      <c r="F84" s="18" t="s">
        <v>333</v>
      </c>
      <c r="G84" s="18" t="s">
        <v>11</v>
      </c>
      <c r="H84" s="18" t="s">
        <v>334</v>
      </c>
      <c r="I84" s="18" t="s">
        <v>335</v>
      </c>
      <c r="J84" s="18" t="s">
        <v>25</v>
      </c>
      <c r="K84" s="18" t="s">
        <v>336</v>
      </c>
      <c r="L84" s="18" t="s">
        <v>37</v>
      </c>
      <c r="M84" s="18">
        <v>7</v>
      </c>
      <c r="N84" s="34">
        <v>512020</v>
      </c>
      <c r="O84" s="34">
        <v>0</v>
      </c>
      <c r="P84" s="19">
        <v>201820</v>
      </c>
      <c r="Q84" s="35">
        <f t="shared" si="24"/>
        <v>2.5370131800614408</v>
      </c>
      <c r="R84" s="18">
        <v>0</v>
      </c>
      <c r="S84" s="19">
        <v>0</v>
      </c>
      <c r="T84" s="18">
        <v>95</v>
      </c>
      <c r="U84" s="18" t="s">
        <v>124</v>
      </c>
      <c r="V84" s="18">
        <f t="shared" si="30"/>
        <v>24.5</v>
      </c>
      <c r="W84" s="18">
        <v>0</v>
      </c>
      <c r="X84" s="18">
        <v>30</v>
      </c>
      <c r="Y84" s="18">
        <v>10</v>
      </c>
      <c r="Z84" s="18">
        <v>0</v>
      </c>
      <c r="AA84" s="18">
        <v>0</v>
      </c>
      <c r="AB84" s="18">
        <f t="shared" si="25"/>
        <v>64.5</v>
      </c>
      <c r="AC84" s="18"/>
      <c r="AD84" s="37">
        <v>648000</v>
      </c>
      <c r="AE84" s="37">
        <f t="shared" si="26"/>
        <v>729329.70887999993</v>
      </c>
      <c r="AF84" s="37">
        <f t="shared" si="27"/>
        <v>729300</v>
      </c>
      <c r="AG84" s="18">
        <v>95</v>
      </c>
      <c r="AH84" s="37">
        <f t="shared" si="28"/>
        <v>692835</v>
      </c>
      <c r="AI84" s="37">
        <v>0</v>
      </c>
      <c r="AJ84" s="18">
        <v>29</v>
      </c>
      <c r="AK84" s="18" t="s">
        <v>39</v>
      </c>
      <c r="AL84" s="18" t="s">
        <v>11</v>
      </c>
      <c r="AM84" s="20"/>
    </row>
    <row r="85" spans="1:39" s="5" customFormat="1" x14ac:dyDescent="0.25">
      <c r="A85" s="13" t="s">
        <v>84</v>
      </c>
      <c r="B85" s="13" t="s">
        <v>39</v>
      </c>
      <c r="C85" s="13" t="s">
        <v>85</v>
      </c>
      <c r="D85" s="13" t="s">
        <v>86</v>
      </c>
      <c r="E85" s="13" t="s">
        <v>87</v>
      </c>
      <c r="F85" s="13" t="s">
        <v>88</v>
      </c>
      <c r="G85" s="13" t="s">
        <v>11</v>
      </c>
      <c r="H85" s="13" t="s">
        <v>89</v>
      </c>
      <c r="I85" s="13" t="s">
        <v>90</v>
      </c>
      <c r="J85" s="13" t="s">
        <v>25</v>
      </c>
      <c r="K85" s="13" t="s">
        <v>91</v>
      </c>
      <c r="L85" s="13" t="s">
        <v>83</v>
      </c>
      <c r="M85" s="13">
        <v>6</v>
      </c>
      <c r="N85" s="14">
        <v>927200</v>
      </c>
      <c r="O85" s="14">
        <v>927200</v>
      </c>
      <c r="P85" s="15">
        <v>303513</v>
      </c>
      <c r="Q85" s="16">
        <f t="shared" si="24"/>
        <v>3.0548938595710893</v>
      </c>
      <c r="R85" s="13">
        <v>0</v>
      </c>
      <c r="S85" s="15">
        <v>0</v>
      </c>
      <c r="T85" s="13">
        <v>100</v>
      </c>
      <c r="U85" s="13" t="s">
        <v>92</v>
      </c>
      <c r="V85" s="13">
        <f t="shared" si="30"/>
        <v>23.5</v>
      </c>
      <c r="W85" s="13">
        <v>0</v>
      </c>
      <c r="X85" s="13">
        <v>30</v>
      </c>
      <c r="Y85" s="13">
        <v>5</v>
      </c>
      <c r="Z85" s="13">
        <v>0</v>
      </c>
      <c r="AA85" s="13">
        <v>0</v>
      </c>
      <c r="AB85" s="13">
        <f t="shared" si="25"/>
        <v>58.5</v>
      </c>
      <c r="AC85" s="13"/>
      <c r="AD85" s="36">
        <v>1800000</v>
      </c>
      <c r="AE85" s="44">
        <f t="shared" si="26"/>
        <v>2025915.8579999998</v>
      </c>
      <c r="AF85" s="44">
        <f t="shared" si="27"/>
        <v>2025900</v>
      </c>
      <c r="AG85" s="13">
        <v>80</v>
      </c>
      <c r="AH85" s="44">
        <f t="shared" si="28"/>
        <v>1620720</v>
      </c>
      <c r="AI85" s="38">
        <f>AI83+AH85</f>
        <v>20578630</v>
      </c>
      <c r="AJ85" s="13">
        <v>29</v>
      </c>
      <c r="AK85" s="13" t="s">
        <v>39</v>
      </c>
      <c r="AL85" s="13" t="s">
        <v>39</v>
      </c>
      <c r="AM85" s="13"/>
    </row>
    <row r="86" spans="1:39" s="5" customFormat="1" x14ac:dyDescent="0.25">
      <c r="A86" s="13" t="s">
        <v>374</v>
      </c>
      <c r="B86" s="13" t="s">
        <v>39</v>
      </c>
      <c r="C86" s="13" t="s">
        <v>375</v>
      </c>
      <c r="D86" s="13" t="s">
        <v>376</v>
      </c>
      <c r="E86" s="13" t="s">
        <v>377</v>
      </c>
      <c r="F86" s="13" t="s">
        <v>378</v>
      </c>
      <c r="G86" s="13" t="s">
        <v>11</v>
      </c>
      <c r="H86" s="13" t="s">
        <v>292</v>
      </c>
      <c r="I86" s="13" t="s">
        <v>379</v>
      </c>
      <c r="J86" s="13" t="s">
        <v>25</v>
      </c>
      <c r="K86" s="13" t="s">
        <v>380</v>
      </c>
      <c r="L86" s="13" t="s">
        <v>83</v>
      </c>
      <c r="M86" s="13">
        <v>6</v>
      </c>
      <c r="N86" s="49">
        <v>2817537</v>
      </c>
      <c r="O86" s="14">
        <v>2817537</v>
      </c>
      <c r="P86" s="15">
        <v>157905</v>
      </c>
      <c r="Q86" s="16">
        <f t="shared" si="24"/>
        <v>17.843241189322693</v>
      </c>
      <c r="R86" s="13">
        <v>0</v>
      </c>
      <c r="S86" s="15">
        <v>0</v>
      </c>
      <c r="T86" s="13">
        <v>150</v>
      </c>
      <c r="U86" s="13" t="s">
        <v>124</v>
      </c>
      <c r="V86" s="13">
        <f t="shared" si="30"/>
        <v>0</v>
      </c>
      <c r="W86" s="13">
        <v>0</v>
      </c>
      <c r="X86" s="13">
        <v>30</v>
      </c>
      <c r="Y86" s="13">
        <v>0</v>
      </c>
      <c r="Z86" s="13">
        <v>0</v>
      </c>
      <c r="AA86" s="13">
        <v>0</v>
      </c>
      <c r="AB86" s="13">
        <f t="shared" si="25"/>
        <v>30</v>
      </c>
      <c r="AC86" s="13"/>
      <c r="AD86" s="36">
        <v>1326800</v>
      </c>
      <c r="AE86" s="36">
        <f t="shared" si="26"/>
        <v>1493325.0891079998</v>
      </c>
      <c r="AF86" s="36">
        <f t="shared" si="27"/>
        <v>1493300</v>
      </c>
      <c r="AG86" s="13">
        <v>80</v>
      </c>
      <c r="AH86" s="36">
        <f t="shared" si="28"/>
        <v>1194640</v>
      </c>
      <c r="AI86" s="38">
        <f>AI85+AH86</f>
        <v>21773270</v>
      </c>
      <c r="AJ86" s="13">
        <v>29</v>
      </c>
      <c r="AK86" s="13" t="s">
        <v>39</v>
      </c>
      <c r="AL86" s="13" t="s">
        <v>39</v>
      </c>
      <c r="AM86" s="13"/>
    </row>
    <row r="87" spans="1:39" s="5" customForma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4"/>
      <c r="O87" s="14"/>
      <c r="P87" s="15"/>
      <c r="Q87" s="16"/>
      <c r="R87" s="13"/>
      <c r="S87" s="15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s="5" customForma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4"/>
      <c r="O88" s="14"/>
      <c r="P88" s="15"/>
      <c r="Q88" s="16"/>
      <c r="R88" s="13"/>
      <c r="S88" s="15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s="5" customForma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4"/>
      <c r="O89" s="14"/>
      <c r="P89" s="15"/>
      <c r="Q89" s="16"/>
      <c r="R89" s="13"/>
      <c r="S89" s="15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s="5" customFormat="1" ht="15.75" thickBot="1" x14ac:dyDescent="0.3">
      <c r="A90" s="121" t="s">
        <v>572</v>
      </c>
      <c r="B90" s="122"/>
      <c r="N90" s="46"/>
      <c r="O90" s="46"/>
      <c r="P90" s="50"/>
      <c r="Q90" s="51"/>
      <c r="S90" s="50"/>
    </row>
    <row r="91" spans="1:39" s="7" customFormat="1" x14ac:dyDescent="0.25">
      <c r="A91" s="114"/>
      <c r="B91" s="115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1"/>
      <c r="O91" s="11"/>
      <c r="P91" s="3"/>
      <c r="Q91" s="4"/>
      <c r="R91" s="1"/>
      <c r="S91" s="3"/>
      <c r="T91" s="6"/>
      <c r="U91" s="1"/>
      <c r="V91" s="9"/>
      <c r="W91" s="10"/>
      <c r="X91" s="10"/>
      <c r="Y91" s="10"/>
      <c r="Z91" s="10"/>
      <c r="AA91" s="10"/>
      <c r="AB91" s="10"/>
      <c r="AC91" s="1"/>
      <c r="AD91" s="43"/>
      <c r="AE91" s="43"/>
      <c r="AF91" s="43"/>
      <c r="AG91" s="33"/>
      <c r="AH91" s="43"/>
      <c r="AI91" s="40"/>
      <c r="AJ91" s="1"/>
      <c r="AK91" s="1"/>
      <c r="AL91" s="1"/>
      <c r="AM91" s="1"/>
    </row>
    <row r="92" spans="1:39" x14ac:dyDescent="0.25">
      <c r="A92" s="113" t="s">
        <v>557</v>
      </c>
      <c r="B92" s="115">
        <f>AH35+AH5</f>
        <v>968000</v>
      </c>
      <c r="C92" s="12"/>
      <c r="D92" s="5"/>
      <c r="E92" s="5"/>
    </row>
    <row r="93" spans="1:39" x14ac:dyDescent="0.25">
      <c r="A93" s="116" t="s">
        <v>560</v>
      </c>
      <c r="B93" s="117">
        <f>AH23+AH24</f>
        <v>1610300</v>
      </c>
      <c r="C93" s="12"/>
      <c r="D93" s="5"/>
      <c r="E93" s="5"/>
    </row>
    <row r="94" spans="1:39" x14ac:dyDescent="0.25">
      <c r="A94" s="113"/>
      <c r="B94" s="115"/>
      <c r="C94" s="12"/>
      <c r="D94" s="5"/>
      <c r="E94" s="5"/>
    </row>
    <row r="95" spans="1:39" x14ac:dyDescent="0.25">
      <c r="A95" s="113" t="s">
        <v>558</v>
      </c>
      <c r="B95" s="115">
        <f>AM8</f>
        <v>4442660</v>
      </c>
      <c r="C95" s="12"/>
      <c r="D95" s="5"/>
      <c r="E95" s="5"/>
    </row>
    <row r="96" spans="1:39" x14ac:dyDescent="0.25">
      <c r="A96" s="116" t="s">
        <v>559</v>
      </c>
      <c r="B96" s="117">
        <f>AH11+AH12+AH13+AH14+AH15+AH17</f>
        <v>6646535</v>
      </c>
      <c r="C96" s="12"/>
      <c r="D96" s="5"/>
      <c r="E96" s="5"/>
    </row>
    <row r="97" spans="1:5" x14ac:dyDescent="0.25">
      <c r="A97" s="113"/>
      <c r="B97" s="115"/>
      <c r="C97" s="12"/>
      <c r="D97" s="5"/>
      <c r="E97" s="5"/>
    </row>
    <row r="98" spans="1:5" x14ac:dyDescent="0.25">
      <c r="A98" s="113" t="s">
        <v>570</v>
      </c>
      <c r="B98" s="115">
        <v>34414074</v>
      </c>
      <c r="C98" s="12"/>
      <c r="D98" s="5"/>
      <c r="E98" s="5"/>
    </row>
    <row r="99" spans="1:5" x14ac:dyDescent="0.25">
      <c r="A99" s="118" t="s">
        <v>561</v>
      </c>
      <c r="B99" s="119">
        <v>-4752841</v>
      </c>
      <c r="C99" s="12"/>
      <c r="D99" s="5"/>
      <c r="E99" s="5"/>
    </row>
    <row r="100" spans="1:5" x14ac:dyDescent="0.25">
      <c r="A100" s="113" t="s">
        <v>562</v>
      </c>
      <c r="B100" s="115">
        <f>SUM(B98:B99)</f>
        <v>29661233</v>
      </c>
    </row>
    <row r="101" spans="1:5" x14ac:dyDescent="0.25">
      <c r="A101" s="113"/>
      <c r="B101" s="115"/>
    </row>
    <row r="102" spans="1:5" x14ac:dyDescent="0.25">
      <c r="A102" s="113" t="s">
        <v>569</v>
      </c>
      <c r="B102" s="115">
        <f>AM37+AM52</f>
        <v>27481180</v>
      </c>
    </row>
    <row r="103" spans="1:5" x14ac:dyDescent="0.25">
      <c r="A103" s="116" t="s">
        <v>571</v>
      </c>
      <c r="B103" s="117">
        <f>AM27</f>
        <v>9005775</v>
      </c>
    </row>
    <row r="104" spans="1:5" x14ac:dyDescent="0.25">
      <c r="A104" s="113" t="s">
        <v>563</v>
      </c>
      <c r="B104" s="115">
        <f>SUM(AM52+AM37+AM28)</f>
        <v>36486955</v>
      </c>
      <c r="C104" s="12"/>
      <c r="D104" s="5"/>
      <c r="E104" s="5"/>
    </row>
    <row r="105" spans="1:5" x14ac:dyDescent="0.25">
      <c r="A105" s="113"/>
      <c r="B105" s="115"/>
      <c r="C105" s="12"/>
      <c r="D105" s="5"/>
      <c r="E105" s="5"/>
    </row>
    <row r="106" spans="1:5" x14ac:dyDescent="0.25">
      <c r="A106" s="118" t="s">
        <v>564</v>
      </c>
      <c r="B106" s="120">
        <f>B100-B104</f>
        <v>-6825722</v>
      </c>
      <c r="C106" s="12"/>
      <c r="D106" s="5"/>
      <c r="E106" s="5"/>
    </row>
    <row r="107" spans="1:5" x14ac:dyDescent="0.25">
      <c r="B107" s="86"/>
    </row>
    <row r="108" spans="1:5" x14ac:dyDescent="0.25">
      <c r="A108" s="5"/>
    </row>
    <row r="109" spans="1:5" x14ac:dyDescent="0.25">
      <c r="A109" s="5"/>
    </row>
    <row r="110" spans="1:5" x14ac:dyDescent="0.25">
      <c r="A110" s="5"/>
    </row>
    <row r="111" spans="1:5" x14ac:dyDescent="0.25">
      <c r="A111" s="5"/>
    </row>
    <row r="112" spans="1:5" x14ac:dyDescent="0.25">
      <c r="A112" s="5"/>
    </row>
    <row r="113" spans="1:39" x14ac:dyDescent="0.25">
      <c r="A113" s="5"/>
    </row>
    <row r="114" spans="1:39" x14ac:dyDescent="0.25">
      <c r="A114" s="5"/>
    </row>
    <row r="115" spans="1:39" s="7" customForma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1"/>
      <c r="O115" s="11"/>
      <c r="P115" s="3"/>
      <c r="Q115" s="4"/>
      <c r="R115" s="1"/>
      <c r="S115" s="3"/>
      <c r="T115" s="6"/>
      <c r="U115" s="1"/>
      <c r="V115" s="9"/>
      <c r="W115" s="10"/>
      <c r="X115" s="10"/>
      <c r="Y115" s="10"/>
      <c r="Z115" s="10"/>
      <c r="AA115" s="10"/>
      <c r="AB115" s="10"/>
      <c r="AC115" s="1"/>
      <c r="AD115" s="43"/>
      <c r="AE115" s="43"/>
      <c r="AF115" s="43"/>
      <c r="AG115" s="33"/>
      <c r="AH115" s="43"/>
      <c r="AI115" s="40"/>
      <c r="AJ115" s="1"/>
      <c r="AK115" s="1"/>
      <c r="AL115" s="1"/>
      <c r="AM115" s="1"/>
    </row>
  </sheetData>
  <sortState xmlns:xlrd2="http://schemas.microsoft.com/office/spreadsheetml/2017/richdata2" ref="A57:AM87">
    <sortCondition descending="1" ref="AB57:AB87"/>
  </sortState>
  <mergeCells count="1">
    <mergeCell ref="A90:B90"/>
  </mergeCells>
  <phoneticPr fontId="3" type="noConversion"/>
  <pageMargins left="0.25" right="0.25" top="0.25" bottom="0.25" header="0.3" footer="0.3"/>
  <pageSetup paperSize="17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Risko</dc:creator>
  <cp:lastModifiedBy>Craig Forrest</cp:lastModifiedBy>
  <cp:lastPrinted>2024-05-02T17:07:44Z</cp:lastPrinted>
  <dcterms:created xsi:type="dcterms:W3CDTF">2014-04-28T16:42:12Z</dcterms:created>
  <dcterms:modified xsi:type="dcterms:W3CDTF">2024-05-21T13:37:25Z</dcterms:modified>
</cp:coreProperties>
</file>